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27" sheetId="1" r:id="rId1"/>
  </sheets>
  <definedNames>
    <definedName name="_xlnm.Print_Area" localSheetId="0">'27'!$A$1:$E$496</definedName>
  </definedNames>
  <calcPr fullCalcOnLoad="1"/>
</workbook>
</file>

<file path=xl/comments1.xml><?xml version="1.0" encoding="utf-8"?>
<comments xmlns="http://schemas.openxmlformats.org/spreadsheetml/2006/main">
  <authors>
    <author>Długosz</author>
  </authors>
  <commentList>
    <comment ref="C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  <comment ref="E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  <comment ref="D15" authorId="0">
      <text>
        <r>
          <rPr>
            <b/>
            <sz val="8"/>
            <rFont val="Tahoma"/>
            <family val="2"/>
          </rPr>
          <t>Długosz:</t>
        </r>
        <r>
          <rPr>
            <sz val="8"/>
            <rFont val="Tahoma"/>
            <family val="2"/>
          </rPr>
          <t xml:space="preserve">
zadania własne + porozumienie ze Starostwem Powiatowym + Fundusze Pomocowe</t>
        </r>
      </text>
    </comment>
  </commentList>
</comments>
</file>

<file path=xl/sharedStrings.xml><?xml version="1.0" encoding="utf-8"?>
<sst xmlns="http://schemas.openxmlformats.org/spreadsheetml/2006/main" count="837" uniqueCount="338">
  <si>
    <t>2320</t>
  </si>
  <si>
    <t>0970</t>
  </si>
  <si>
    <t>0750</t>
  </si>
  <si>
    <t>0920</t>
  </si>
  <si>
    <t>0690</t>
  </si>
  <si>
    <t>0570</t>
  </si>
  <si>
    <t>0770</t>
  </si>
  <si>
    <t>0760</t>
  </si>
  <si>
    <t>0480</t>
  </si>
  <si>
    <t>0960</t>
  </si>
  <si>
    <t>0910</t>
  </si>
  <si>
    <t>0350</t>
  </si>
  <si>
    <t>0500</t>
  </si>
  <si>
    <t>0340</t>
  </si>
  <si>
    <t>0310</t>
  </si>
  <si>
    <t>0320</t>
  </si>
  <si>
    <t>0330</t>
  </si>
  <si>
    <t>0430</t>
  </si>
  <si>
    <t>0370</t>
  </si>
  <si>
    <t>0360</t>
  </si>
  <si>
    <t>0410</t>
  </si>
  <si>
    <t>0020</t>
  </si>
  <si>
    <t>0010</t>
  </si>
  <si>
    <t>2920</t>
  </si>
  <si>
    <t>2030</t>
  </si>
  <si>
    <t>0830</t>
  </si>
  <si>
    <t>Dział 010</t>
  </si>
  <si>
    <t>Rolnictwo i łowiectwo</t>
  </si>
  <si>
    <t>Rozdz. 01095</t>
  </si>
  <si>
    <t>Pozostała działalność</t>
  </si>
  <si>
    <t>Dział 600</t>
  </si>
  <si>
    <t>Transport i łączność</t>
  </si>
  <si>
    <t>Rozdz. 60016</t>
  </si>
  <si>
    <t>Drogi publiczne gminne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</si>
  <si>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</si>
  <si>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</si>
  <si>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</si>
  <si>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</si>
  <si>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</si>
  <si>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</si>
  <si>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Dział 750</t>
  </si>
  <si>
    <t>Administracja publiczna</t>
  </si>
  <si>
    <t>Rozdz. 75023</t>
  </si>
  <si>
    <t>Urzędy gmin</t>
  </si>
  <si>
    <t>Rozdz. 75095</t>
  </si>
  <si>
    <t>Dział 754</t>
  </si>
  <si>
    <t>Bezpieczeństwo publiczne i ochrona przeciwpożarowa</t>
  </si>
  <si>
    <t>Rozdz. 75416</t>
  </si>
  <si>
    <t>Straż Miejska</t>
  </si>
  <si>
    <t>Dział 756</t>
  </si>
  <si>
    <t>Dochody od osób prawnych, od osób fizycznych i innych jednostek nieposiadających osobowości prawnej oraz wydatki związane z ich poborem</t>
  </si>
  <si>
    <t>Rozdz. 75601</t>
  </si>
  <si>
    <t>Wpływy z podatku dochodowego od osób fizycznych</t>
  </si>
  <si>
    <t>Rozdz. 75615</t>
  </si>
  <si>
    <t>Rozdz. 75616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</si>
  <si>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</si>
  <si>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</si>
  <si>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Rozdz. 75618</t>
  </si>
  <si>
    <t>Wpływy z opłat stanowiących dochody jednostek samorządu terytorialnego na podstawie ustaw</t>
  </si>
  <si>
    <t>Rozdz. 75621</t>
  </si>
  <si>
    <t>Udziały gmin w podatkach stanowiących dochód budżetu państwa</t>
  </si>
  <si>
    <t>Dział 758</t>
  </si>
  <si>
    <t>Różne rozliczenia</t>
  </si>
  <si>
    <t>Rozdz. 75801</t>
  </si>
  <si>
    <t>Część oświatowa subwencji ogólnej dla jednostek samorządu terytorialnego</t>
  </si>
  <si>
    <t>Rozdz. 75814</t>
  </si>
  <si>
    <t>Różne rozliczenia finansowe</t>
  </si>
  <si>
    <t>Rozdz. 75831</t>
  </si>
  <si>
    <t>Część równoważąca subwencji ogólnej dla gmin</t>
  </si>
  <si>
    <t>Dział 801</t>
  </si>
  <si>
    <t>Oświata i wychowanie</t>
  </si>
  <si>
    <t>Rozdz. 80101</t>
  </si>
  <si>
    <t>Szkoły podstawowe</t>
  </si>
  <si>
    <t>Rozdz. 80104</t>
  </si>
  <si>
    <t>Przedszkola</t>
  </si>
  <si>
    <t>Rozdz. 80195</t>
  </si>
  <si>
    <t>Dział 852</t>
  </si>
  <si>
    <t>Pomoc społeczna</t>
  </si>
  <si>
    <t>Rozdz. 85214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</si>
  <si>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</si>
  <si>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</si>
  <si>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</si>
  <si>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</si>
  <si>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</si>
  <si>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</si>
  <si>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</si>
  <si>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Dział 854</t>
  </si>
  <si>
    <t>Edukacyjna opieka wychowawcza</t>
  </si>
  <si>
    <t>Rozdz. 85415</t>
  </si>
  <si>
    <t>Dział 900</t>
  </si>
  <si>
    <t>Gospodarka komunalna i ochrona środowiska</t>
  </si>
  <si>
    <t>Rozdz. 90013</t>
  </si>
  <si>
    <t>Schroniska dla zwierząt</t>
  </si>
  <si>
    <t>Dział 921</t>
  </si>
  <si>
    <t>Kultura i ochrona dziedzictwa narodowego</t>
  </si>
  <si>
    <t>wpływy z różnych dochodów</t>
  </si>
  <si>
    <t>wpływy z różnych opłat</t>
  </si>
  <si>
    <t>wpływy z opłaty targowej</t>
  </si>
  <si>
    <t>wpływy z opłaty skarbowej</t>
  </si>
  <si>
    <t>subwencje ogólne z budżetu państwa</t>
  </si>
  <si>
    <t>wpływy z usług</t>
  </si>
  <si>
    <t>wpłaty z tytułu odpłatnego nabycia prawa własności oraz prawa użytkowania wieczystego nieruchomości</t>
  </si>
  <si>
    <t>Rozdz. 85202</t>
  </si>
  <si>
    <t>Domy pomocy społecznej</t>
  </si>
  <si>
    <t>Dochody budżetowe - ogółem</t>
  </si>
  <si>
    <t>Dział - rozdział - paragraf - nazwa</t>
  </si>
  <si>
    <t>1</t>
  </si>
  <si>
    <t>2010</t>
  </si>
  <si>
    <t>Rozdz. 75011</t>
  </si>
  <si>
    <t>Urzędy wojewódzkie</t>
  </si>
  <si>
    <t>§ 2010</t>
  </si>
  <si>
    <t>dotacje celowe otrzymane z budżetu państwa na realizację zadań bieżących z zakresu administracji rządowej oraz innych zadań zleconych gminie ustawami</t>
  </si>
  <si>
    <t>Rozdz. 75101</t>
  </si>
  <si>
    <t>Urzędy naczelnych organów władzy państwowej, kontroli i ochrony prawa</t>
  </si>
  <si>
    <t>Dział 751</t>
  </si>
  <si>
    <t>Urzędy naczelnych organów władzy państwowej, kontroli i ochrony prawa oraz sądownictwa</t>
  </si>
  <si>
    <t>Dział 851</t>
  </si>
  <si>
    <t>Ochrona zdrowia</t>
  </si>
  <si>
    <t>Rozdz. 85195</t>
  </si>
  <si>
    <t>Rozdz. 85203</t>
  </si>
  <si>
    <t>Ośrodki wsparcia</t>
  </si>
  <si>
    <t>Rozdz. 85213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</si>
  <si>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</si>
  <si>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2010</t>
  </si>
  <si>
    <t>w tym:</t>
  </si>
  <si>
    <t>zadania własne</t>
  </si>
  <si>
    <t>zadania zlecone</t>
  </si>
  <si>
    <t>Dochody bieżące</t>
  </si>
  <si>
    <t>Dochody majątkowe</t>
  </si>
  <si>
    <t>dochody bieżące</t>
  </si>
  <si>
    <t>2</t>
  </si>
  <si>
    <t xml:space="preserve">w tym: zadania zlecone </t>
  </si>
  <si>
    <t>Dział 752</t>
  </si>
  <si>
    <t>Obrona narodowa</t>
  </si>
  <si>
    <t>Rozdz. 75212</t>
  </si>
  <si>
    <t>Pozostałe wydatki obronne</t>
  </si>
  <si>
    <t>Rozdz. 92116</t>
  </si>
  <si>
    <t>Biblioteki</t>
  </si>
  <si>
    <t>dochody majątkowe</t>
  </si>
  <si>
    <t>4</t>
  </si>
  <si>
    <t>0490</t>
  </si>
  <si>
    <t>Rozdz. 90006</t>
  </si>
  <si>
    <t>Ochrona gleby i wód podziemnych</t>
  </si>
  <si>
    <t>0460</t>
  </si>
  <si>
    <t>wpływy z opłaty eksploatacyjnej</t>
  </si>
  <si>
    <t>dotacje celowe otrzymane z budżetu państwa na realizację własnych zadań bieżących gmin (związków gmin)</t>
  </si>
  <si>
    <t>Rozdz. 85216</t>
  </si>
  <si>
    <t>Zasiłki stałe</t>
  </si>
  <si>
    <t>Rozdz. 90019</t>
  </si>
  <si>
    <t>Wpływy i wydatki związane z gromadzeniem środków z opłat i kar za korzystanie ze środowiska</t>
  </si>
  <si>
    <t>Rozdz. 80148</t>
  </si>
  <si>
    <t>Stołówki szkolne i przedszkolne</t>
  </si>
  <si>
    <t>2310</t>
  </si>
  <si>
    <t>Rozdz. 90002</t>
  </si>
  <si>
    <t>Gospodarka odpadami</t>
  </si>
  <si>
    <t>Rozdz. 85215</t>
  </si>
  <si>
    <t>Dodatki mieszkaniowe</t>
  </si>
  <si>
    <t>Rozdz. 92109</t>
  </si>
  <si>
    <t>Domy i ośrodki kultury, świetlice i kluby</t>
  </si>
  <si>
    <t>zadania powierzone</t>
  </si>
  <si>
    <t>Rozdz. 60004</t>
  </si>
  <si>
    <t>Lokalny transport zbiorowy</t>
  </si>
  <si>
    <t>2900</t>
  </si>
  <si>
    <t>dotacje celowe otrzymane z gminy na zadania bieżące realizowane na podstawie porozumień (umów) miedzy jednostkami samorządu terytorialnego</t>
  </si>
  <si>
    <t>wpływy z innych lokalnych opłat pobieranych przez jednostki samorządu terytorialnego na podstawie odrębnych ustaw</t>
  </si>
  <si>
    <t>Rozdz. 80103</t>
  </si>
  <si>
    <t>Oddziały przedszkolne w szkołach podstawowych</t>
  </si>
  <si>
    <t>Rozdz. 90004</t>
  </si>
  <si>
    <t>Utrzymanie zieleni w miastach i gminach</t>
  </si>
  <si>
    <t>wpływy z odsetek od nieterminowych wpłat z tytułu podatków i opłat</t>
  </si>
  <si>
    <t>wpływy z tytułu grzywien, mandatów i innych kar pieniężnych od osób fizycznych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</si>
  <si>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</si>
  <si>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</si>
  <si>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wpływy z opłat za zezwolenia na sprzedaż napojów alkoholowych</t>
  </si>
  <si>
    <t>wpływy z otrzymanych spadków, zapisów i darowizn w postaci pieniężnej</t>
  </si>
  <si>
    <t>wpływy z podatku od działalności gospodarczej osób fizycznych,
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</si>
  <si>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</si>
  <si>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</si>
  <si>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</si>
  <si>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</si>
  <si>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</si>
  <si>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</si>
  <si>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</si>
  <si>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podatku dochodowego od osób fizycznych</t>
  </si>
  <si>
    <t>wpływy z podatku dochodowego od osób prawnych</t>
  </si>
  <si>
    <t>0550</t>
  </si>
  <si>
    <t xml:space="preserve">wpływy z opłat z tytułu użytkowania wieczystego nieruchomości </t>
  </si>
  <si>
    <t>Rozdz. 75414</t>
  </si>
  <si>
    <t>Obrona cywilna</t>
  </si>
  <si>
    <t>0660</t>
  </si>
  <si>
    <t xml:space="preserve">wpływy z opłat za korzystanie z wychowania przedszkolnego </t>
  </si>
  <si>
    <t>0670</t>
  </si>
  <si>
    <t xml:space="preserve">wpływy z opłat za korzystanie z wyżywienia w jednostkach realizujących zadania z zakresu wychowania przedszkolnego </t>
  </si>
  <si>
    <t>Rozdz. 80149</t>
  </si>
  <si>
    <t>Realizacja zadań wymagających stosowania specjalnej organizacji nauki i metod pracy dla dzieci w przedszkolach, oddziałach przedszkolnych
w szkołach podstawowych i innych formach wychowania przedszkolnego</t>
  </si>
  <si>
    <t>2060</t>
  </si>
  <si>
    <t>2020</t>
  </si>
  <si>
    <t xml:space="preserve">w tym: zadania powierzone </t>
  </si>
  <si>
    <t>2059</t>
  </si>
  <si>
    <t>Dotacje celowe otrzymane z budżetu państwa na zadania bieżące realizowane przez gminę na podstawie porozumień z organami administracji rządowej</t>
  </si>
  <si>
    <t>0470</t>
  </si>
  <si>
    <t xml:space="preserve">wpływy z opłat za trwały zarząd,  użytkowanie i służebności </t>
  </si>
  <si>
    <t>dotacje celowe otrzymane z budżetu państwa na realizację zadań bieżących z zakresu administracji rządowej oraz innych zadań zleconych gminie (związkom gmin, związkom powiatowo - gminnym) ustawami</t>
  </si>
  <si>
    <t>dotacje celowe otrzymane z budżetu państwa na realizację własnych zadań bieżących gmin (związków gmin, związków powiatowo-gminnych)</t>
  </si>
  <si>
    <t>wpływy z opłat gmin i powiatów na rzecz innych jednostek samorządu terytorialnego oraz związków gmin, związków powiatowo-gminnych lub związków powiatów na dofinansowanie zadań bieżących</t>
  </si>
  <si>
    <t>Zasiłki okresowe, celowe i pomoc w naturze oraz składki na ubezpieczenia emerytalne i rentowe</t>
  </si>
  <si>
    <t>Pomoc materialna dla uczniów o charakterze socjalnym</t>
  </si>
  <si>
    <t>wpływy z tytułu przekształcenia prawa użytkowania wieczystego
przysługującego osobom fizycznym w prawo własności</t>
  </si>
  <si>
    <t xml:space="preserve">Załącznik Nr 1 </t>
  </si>
  <si>
    <t>do informacji z wykonania budżetu</t>
  </si>
  <si>
    <t>% wyk.</t>
  </si>
  <si>
    <t>3</t>
  </si>
  <si>
    <t>2360</t>
  </si>
  <si>
    <t>0590</t>
  </si>
  <si>
    <t>grzywny, mandaty i inne kry pieniężne od osób fizycznych</t>
  </si>
  <si>
    <t>pozostałe odsetki</t>
  </si>
  <si>
    <t>Rozdz. 75815</t>
  </si>
  <si>
    <t>Wpływy do wyjaśnienia</t>
  </si>
  <si>
    <t>2980</t>
  </si>
  <si>
    <t>wpływy do wyjaśnienia</t>
  </si>
  <si>
    <t>Rozdz. 85154</t>
  </si>
  <si>
    <t>Rozdz. 90095</t>
  </si>
  <si>
    <t>0640</t>
  </si>
  <si>
    <t>wpływy z tytułu kosztów egzekucyjnych, opłaty komorniczej i kosztów upomnień</t>
  </si>
  <si>
    <t>0940</t>
  </si>
  <si>
    <t>wpływy z rozliczeń/zwrotów z lat ubiegłych</t>
  </si>
  <si>
    <t>0630</t>
  </si>
  <si>
    <t>wpływy z tytułu opłat i kosztów sądowych oraz innych opłat uiszczanych na rzecz Skarbu Państwa z tytułu postępowania sądowego i prokuratorskiego</t>
  </si>
  <si>
    <t>Wpływy z tytułu kosztów egzekucyjnych, opłaty komorniczej i kosztów upomnień</t>
  </si>
  <si>
    <t>Wpływy z rozliczeń/zwrotów z lat ubiegłych</t>
  </si>
  <si>
    <t>Rozdz. 75085</t>
  </si>
  <si>
    <t>Wspólna obsługa jednostek samorządu terytorialnego</t>
  </si>
  <si>
    <t>0610</t>
  </si>
  <si>
    <t>wpływy z opłat egzaminacyjnych oraz opłat za wydawanie świadectw, dyplomów, zaświadczeń, certyfikatów i ich duplikatów</t>
  </si>
  <si>
    <t>0950</t>
  </si>
  <si>
    <t>wpływy z tytułu kar i odszkodowań wynikających z umów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</si>
  <si>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</si>
  <si>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</si>
  <si>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2950</t>
  </si>
  <si>
    <t>wpływy ze zwrotów niewykorzystanych dotacji oraz płatności</t>
  </si>
  <si>
    <t>Przeciwdziałanie alkoholizmowi</t>
  </si>
  <si>
    <t>Rozdz. 85230</t>
  </si>
  <si>
    <t>dotacje celowe przekazane z budżetu państwa na realizację własnych zadań bieżących gmin (związków gmin, związków powiatowo-gminnych)</t>
  </si>
  <si>
    <t>Pomoc w zakresie dożywiania</t>
  </si>
  <si>
    <t>2057</t>
  </si>
  <si>
    <t>Dział 855</t>
  </si>
  <si>
    <t>Rodzina</t>
  </si>
  <si>
    <t>Rozdz. 85501</t>
  </si>
  <si>
    <t>Świadczenie wychowawcze</t>
  </si>
  <si>
    <t>Rozdz. 85502</t>
  </si>
  <si>
    <t>Świadczenia rodzinne, świadczenie z funduszu alimentacyjnego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</si>
  <si>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</si>
  <si>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Rozdz. 85503</t>
  </si>
  <si>
    <t>Karta Dużej Rodziny</t>
  </si>
  <si>
    <t>Rozdz. 85504</t>
  </si>
  <si>
    <t>Wspieranie rodziny</t>
  </si>
  <si>
    <t>Dotacje celowe otrzymane z budżetu państwa na realizację własnych zadań bieżących gmin (związków gmin, związków powiatowo-gminnych)</t>
  </si>
  <si>
    <t>6257</t>
  </si>
  <si>
    <t>Rozdz. 60095</t>
  </si>
  <si>
    <t>Rozdz. 75807</t>
  </si>
  <si>
    <t>Część wyrównawcza subwencji ogólnej dla gmin</t>
  </si>
  <si>
    <t>Rozdz. 90008</t>
  </si>
  <si>
    <t>Ochrona różnorodności biologicznej i krajobrazu</t>
  </si>
  <si>
    <t>6610</t>
  </si>
  <si>
    <t>dotacje celowe otrzymane z gminy na inwestycje i zakupy inwestycyjne realizowane na podstawie porozumień (umów) między jednostkami samorządu terytorialnego</t>
  </si>
  <si>
    <t>Rozdz. 90015</t>
  </si>
  <si>
    <t>Oświetlenie ulic, placów i dróg</t>
  </si>
  <si>
    <t>Zadania własne, zlecone i powierzone</t>
  </si>
  <si>
    <t xml:space="preserve">dotacje celowe otrzymane z budżety państwa na zadania bieżące z zakresu administracji rządowej zlecone gminom (związkom gmin, związkom powiatowo - gminnym), związane z realizacją świadczenia wychowawczego stanowiącego pomoc państwa w wychowaniu dzieci </t>
  </si>
  <si>
    <t>dotacje celowe otrzymane z powiatu na zadania bieżące realizowane na podstawie porozumień (umów) między jednostkami samorządu terytorialnego</t>
  </si>
  <si>
    <t>Rozdz. 80150</t>
  </si>
  <si>
    <t>Realizacja zadań wymagających stosowania specjalnej organizacji nauki i metod
pracy dla dzieci i młodzieży w szkołach podstawowych</t>
  </si>
  <si>
    <t>Rozdz. 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</si>
  <si>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</si>
  <si>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2460</t>
  </si>
  <si>
    <t>Dział 926</t>
  </si>
  <si>
    <t>Rozdz. 92605</t>
  </si>
  <si>
    <t>Kultura fizyczna</t>
  </si>
  <si>
    <t>Zadania w zakresie kultury fizycznej</t>
  </si>
  <si>
    <t>Rozdz. 80153</t>
  </si>
  <si>
    <t>Zapewnienie uczniom prawa do bezpłatnego dostępu do podręczników, materiałów edukacyjnych lub materiałów ćwiczeniowych</t>
  </si>
  <si>
    <t>2710</t>
  </si>
  <si>
    <t>6300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</si>
  <si>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</si>
  <si>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</si>
  <si>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6350</t>
  </si>
  <si>
    <t>środki otrzymane z państwowych funduszy celowych na finansowanie lub dofinansowanie kosztów realizacji inwestycji i zakupów inwestycyjnych jednostek sektora finansów publicznych</t>
  </si>
  <si>
    <t>Dział 630</t>
  </si>
  <si>
    <t>Rozdz. 63003</t>
  </si>
  <si>
    <t>Turystyka</t>
  </si>
  <si>
    <t>Zadania w zakresie upowszechniania turystyki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</si>
  <si>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</si>
  <si>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Rozdz. 85334</t>
  </si>
  <si>
    <t>6320</t>
  </si>
  <si>
    <t>Pomoc dla repatriantów</t>
  </si>
  <si>
    <t>dotacje celowe otrzymane z budżetu państwa na inwestycje i zakupy inwestycyjne realizowane przez gminę na podstawie porozumień z organami administracji rządowej</t>
  </si>
  <si>
    <t>6620</t>
  </si>
  <si>
    <t>dotacje celowe otrzymane z powiatu na inwestycje i zakupy inwestycyjne realizowane na podstawie porozumień (umów) między jednostkami samorządu terytorialnego</t>
  </si>
  <si>
    <t>Gminy Nysa za I półrocze 2021 rok</t>
  </si>
  <si>
    <t>Sprawozdanie z wykonania dochodów budżetowych za I półrocze 2021 roku</t>
  </si>
  <si>
    <t>Plan po zmianach na 30.06.2021 r.</t>
  </si>
  <si>
    <t>Dochody wykonane                          na 30.06.2021 r.</t>
  </si>
  <si>
    <t>Rozdz. 70095</t>
  </si>
  <si>
    <t>6290</t>
  </si>
  <si>
    <t>środki na dofinansowanie własnych inwestycji gmin, powiatów (związków gmin, związków powiatowo-gminnych, związków powiatów), samorządów województw, pozyskane z innych źródeł</t>
  </si>
  <si>
    <t>Rozdz. 75056</t>
  </si>
  <si>
    <t>dotacja celowa otrzymana z budżetu państwa na realizację zadań bieżących z zakresu administracji rządowej oraz innych zadań zleconych gminie (związkom gmin, związkom powiatowo-gminnym) ustawami</t>
  </si>
  <si>
    <t>0880</t>
  </si>
  <si>
    <t>wpływy z opłaty prolongacyjnej</t>
  </si>
  <si>
    <t>2680</t>
  </si>
  <si>
    <t>rekompensaty utraconych dochodów w podatkach i opłatach lokalnych</t>
  </si>
  <si>
    <t>0580</t>
  </si>
  <si>
    <t>wpływy z tytułu grzywien i innych kar pieniężnych od osób prawnych i innych jednostek organizacyjnych</t>
  </si>
  <si>
    <t>Rozdz. 75816</t>
  </si>
  <si>
    <t>Wpływy do rozliczenia</t>
  </si>
  <si>
    <t>wpływy z opłat za korzystanie z wychowania przedszkolnego</t>
  </si>
  <si>
    <t>Rozdz. 85220</t>
  </si>
  <si>
    <t>Jednostki specjalistycznego poradnictwa, mieszkania chronione i ośrodki interwencji kryzysowej</t>
  </si>
  <si>
    <t>2700</t>
  </si>
  <si>
    <t>Środki na dofinansowanie własnych zadań bieżących gmin, powiatów (związków gmin, związków powiatowo-gminnych, związków powiatów), samorządów województw, pozyskane z innych źródeł</t>
  </si>
  <si>
    <t>środki na dofinansowanie własnych zadań bieżących gmin, powiatów (związków gmin, związków powiatowo-gminnych, związków powiatów), samorządów województw, pozyskane z innych źródeł</t>
  </si>
  <si>
    <t>Rozdz. 85404</t>
  </si>
  <si>
    <t>Wczesne wspomaganie rozwoju dziecka</t>
  </si>
  <si>
    <t>Rozdz. 85516</t>
  </si>
  <si>
    <t>System opieki nad dziećmi w wieku do lat 3</t>
  </si>
  <si>
    <t>6330</t>
  </si>
  <si>
    <t>dotacja celowa otrzymana z budżetu państwa na realizację własnych zadań bieżących gmin (związków gmin, związków powiatowo-gminnych)</t>
  </si>
  <si>
    <t>wpływy z wpłat gmin i powiatów na rzecz innych jednostek samorządu terytorialnego oraz związków gmin, związków powiatowo-gminnych, związków powiatów, związków metropolitalnych na dofinansowanie zadań bieżących</t>
  </si>
  <si>
    <t>dotacja celowa otrzymana z budżetu państwa na realizację inwestycji i zakupów inwestycyjnych własnych gmin (związków gmin, związków powiatowo-gminnych)</t>
  </si>
  <si>
    <t>6206</t>
  </si>
  <si>
    <t>dotacja celowa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</si>
  <si>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>Wpływy z odsetek od nieterminowych wpłat z tytułu podatków i opłat</t>
  </si>
  <si>
    <t>Rozdz. 60017</t>
  </si>
  <si>
    <t>Drogi wewnętrzne</t>
  </si>
  <si>
    <t>Rozdz. 90005</t>
  </si>
  <si>
    <t>Ochrona powietrza atmosferycznego i klimatu</t>
  </si>
  <si>
    <t>Wpłaty przekazane przez pozostałe jednostki zaliczane do sektora finansów publicznych na realizację zadań bieżących dla jednostek zaliczanych do sektora finansów publicznych</t>
  </si>
  <si>
    <t>wpłwyw z różnych dochodów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</si>
</sst>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6"/>
      <name val="Tahoma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/>
    </xf>
    <xf numFmtId="4" fontId="3" fillId="3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/>
    </xf>
    <xf numFmtId="4" fontId="5" fillId="32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7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" fillId="4" borderId="18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0" fontId="1" fillId="4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1" fillId="4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/>
    </xf>
    <xf numFmtId="49" fontId="1" fillId="4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1" xfId="0" applyNumberFormat="1" applyFont="1" applyFill="1" applyBorder="1" applyAlignment="1">
      <alignment horizontal="right" vertical="center"/>
    </xf>
    <xf numFmtId="49" fontId="1" fillId="4" borderId="19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4" borderId="17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33" borderId="24" xfId="0" applyNumberFormat="1" applyFont="1" applyFill="1" applyBorder="1" applyAlignment="1">
      <alignment horizontal="left" vertical="center" wrapText="1"/>
    </xf>
    <xf numFmtId="49" fontId="1" fillId="4" borderId="17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/>
    </xf>
    <xf numFmtId="49" fontId="1" fillId="33" borderId="28" xfId="0" applyNumberFormat="1" applyFont="1" applyFill="1" applyBorder="1" applyAlignment="1">
      <alignment horizontal="left" vertical="center"/>
    </xf>
    <xf numFmtId="49" fontId="1" fillId="33" borderId="24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wrapText="1"/>
    </xf>
    <xf numFmtId="4" fontId="7" fillId="32" borderId="29" xfId="0" applyNumberFormat="1" applyFont="1" applyFill="1" applyBorder="1" applyAlignment="1">
      <alignment horizontal="right" vertical="center"/>
    </xf>
    <xf numFmtId="49" fontId="1" fillId="4" borderId="20" xfId="0" applyNumberFormat="1" applyFont="1" applyFill="1" applyBorder="1" applyAlignment="1">
      <alignment horizontal="right" vertical="center"/>
    </xf>
    <xf numFmtId="49" fontId="1" fillId="4" borderId="13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/>
    </xf>
    <xf numFmtId="0" fontId="1" fillId="33" borderId="28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1" fillId="4" borderId="21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right" vertical="center"/>
    </xf>
    <xf numFmtId="49" fontId="1" fillId="4" borderId="20" xfId="0" applyNumberFormat="1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 wrapText="1"/>
    </xf>
    <xf numFmtId="4" fontId="1" fillId="4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9" fontId="1" fillId="4" borderId="20" xfId="0" applyNumberFormat="1" applyFont="1" applyFill="1" applyBorder="1" applyAlignment="1">
      <alignment horizontal="left" vertical="center"/>
    </xf>
    <xf numFmtId="4" fontId="1" fillId="4" borderId="33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left" vertical="center" wrapText="1"/>
    </xf>
    <xf numFmtId="49" fontId="1" fillId="4" borderId="27" xfId="0" applyNumberFormat="1" applyFont="1" applyFill="1" applyBorder="1" applyAlignment="1">
      <alignment horizontal="left" vertical="center" wrapText="1"/>
    </xf>
    <xf numFmtId="4" fontId="1" fillId="4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49" fontId="1" fillId="4" borderId="24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/>
    </xf>
    <xf numFmtId="49" fontId="1" fillId="4" borderId="26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9" fontId="1" fillId="4" borderId="37" xfId="0" applyNumberFormat="1" applyFont="1" applyFill="1" applyBorder="1" applyAlignment="1">
      <alignment horizontal="left" vertical="center"/>
    </xf>
    <xf numFmtId="49" fontId="1" fillId="4" borderId="38" xfId="0" applyNumberFormat="1" applyFont="1" applyFill="1" applyBorder="1" applyAlignment="1">
      <alignment horizontal="left" vertical="center" wrapText="1"/>
    </xf>
    <xf numFmtId="4" fontId="1" fillId="4" borderId="39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0" fontId="3" fillId="3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5" fillId="32" borderId="12" xfId="0" applyNumberFormat="1" applyFont="1" applyFill="1" applyBorder="1" applyAlignment="1">
      <alignment/>
    </xf>
    <xf numFmtId="10" fontId="1" fillId="33" borderId="40" xfId="0" applyNumberFormat="1" applyFont="1" applyFill="1" applyBorder="1" applyAlignment="1">
      <alignment/>
    </xf>
    <xf numFmtId="10" fontId="1" fillId="0" borderId="41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/>
    </xf>
    <xf numFmtId="10" fontId="1" fillId="4" borderId="42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/>
    </xf>
    <xf numFmtId="10" fontId="1" fillId="0" borderId="41" xfId="0" applyNumberFormat="1" applyFont="1" applyFill="1" applyBorder="1" applyAlignment="1">
      <alignment wrapText="1"/>
    </xf>
    <xf numFmtId="10" fontId="0" fillId="0" borderId="42" xfId="0" applyNumberFormat="1" applyFont="1" applyFill="1" applyBorder="1" applyAlignment="1">
      <alignment/>
    </xf>
    <xf numFmtId="10" fontId="1" fillId="4" borderId="41" xfId="0" applyNumberFormat="1" applyFont="1" applyFill="1" applyBorder="1" applyAlignment="1">
      <alignment/>
    </xf>
    <xf numFmtId="10" fontId="1" fillId="4" borderId="43" xfId="0" applyNumberFormat="1" applyFont="1" applyFill="1" applyBorder="1" applyAlignment="1">
      <alignment/>
    </xf>
    <xf numFmtId="10" fontId="1" fillId="0" borderId="44" xfId="0" applyNumberFormat="1" applyFont="1" applyFill="1" applyBorder="1" applyAlignment="1">
      <alignment/>
    </xf>
    <xf numFmtId="10" fontId="0" fillId="0" borderId="42" xfId="0" applyNumberFormat="1" applyFont="1" applyFill="1" applyBorder="1" applyAlignment="1">
      <alignment/>
    </xf>
    <xf numFmtId="10" fontId="0" fillId="0" borderId="45" xfId="0" applyNumberFormat="1" applyFont="1" applyFill="1" applyBorder="1" applyAlignment="1">
      <alignment/>
    </xf>
    <xf numFmtId="10" fontId="1" fillId="4" borderId="36" xfId="0" applyNumberFormat="1" applyFont="1" applyFill="1" applyBorder="1" applyAlignment="1">
      <alignment/>
    </xf>
    <xf numFmtId="10" fontId="1" fillId="4" borderId="42" xfId="0" applyNumberFormat="1" applyFont="1" applyFill="1" applyBorder="1" applyAlignment="1">
      <alignment/>
    </xf>
    <xf numFmtId="10" fontId="0" fillId="0" borderId="42" xfId="0" applyNumberFormat="1" applyFont="1" applyFill="1" applyBorder="1" applyAlignment="1">
      <alignment/>
    </xf>
    <xf numFmtId="10" fontId="1" fillId="4" borderId="44" xfId="0" applyNumberFormat="1" applyFont="1" applyFill="1" applyBorder="1" applyAlignment="1">
      <alignment/>
    </xf>
    <xf numFmtId="10" fontId="4" fillId="34" borderId="42" xfId="0" applyNumberFormat="1" applyFont="1" applyFill="1" applyBorder="1" applyAlignment="1">
      <alignment/>
    </xf>
    <xf numFmtId="10" fontId="1" fillId="33" borderId="11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/>
    </xf>
    <xf numFmtId="10" fontId="1" fillId="4" borderId="41" xfId="0" applyNumberFormat="1" applyFont="1" applyFill="1" applyBorder="1" applyAlignment="1">
      <alignment/>
    </xf>
    <xf numFmtId="10" fontId="0" fillId="0" borderId="42" xfId="0" applyNumberFormat="1" applyFont="1" applyFill="1" applyBorder="1" applyAlignment="1">
      <alignment horizontal="right"/>
    </xf>
    <xf numFmtId="10" fontId="1" fillId="4" borderId="46" xfId="0" applyNumberFormat="1" applyFont="1" applyFill="1" applyBorder="1" applyAlignment="1">
      <alignment/>
    </xf>
    <xf numFmtId="10" fontId="1" fillId="4" borderId="43" xfId="0" applyNumberFormat="1" applyFont="1" applyFill="1" applyBorder="1" applyAlignment="1">
      <alignment/>
    </xf>
    <xf numFmtId="10" fontId="4" fillId="34" borderId="42" xfId="0" applyNumberFormat="1" applyFont="1" applyFill="1" applyBorder="1" applyAlignment="1">
      <alignment horizontal="right"/>
    </xf>
    <xf numFmtId="10" fontId="0" fillId="0" borderId="47" xfId="0" applyNumberFormat="1" applyFont="1" applyFill="1" applyBorder="1" applyAlignment="1">
      <alignment horizontal="right"/>
    </xf>
    <xf numFmtId="10" fontId="7" fillId="32" borderId="40" xfId="0" applyNumberFormat="1" applyFont="1" applyFill="1" applyBorder="1" applyAlignment="1">
      <alignment horizontal="right" vertical="center"/>
    </xf>
    <xf numFmtId="10" fontId="0" fillId="0" borderId="42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/>
    </xf>
    <xf numFmtId="10" fontId="1" fillId="4" borderId="40" xfId="0" applyNumberFormat="1" applyFont="1" applyFill="1" applyBorder="1" applyAlignment="1">
      <alignment/>
    </xf>
    <xf numFmtId="49" fontId="1" fillId="33" borderId="48" xfId="0" applyNumberFormat="1" applyFont="1" applyFill="1" applyBorder="1" applyAlignment="1">
      <alignment horizontal="right" vertical="center"/>
    </xf>
    <xf numFmtId="49" fontId="1" fillId="33" borderId="49" xfId="0" applyNumberFormat="1" applyFont="1" applyFill="1" applyBorder="1" applyAlignment="1">
      <alignment horizontal="left" vertical="center" wrapText="1"/>
    </xf>
    <xf numFmtId="4" fontId="1" fillId="33" borderId="32" xfId="0" applyNumberFormat="1" applyFont="1" applyFill="1" applyBorder="1" applyAlignment="1">
      <alignment/>
    </xf>
    <xf numFmtId="10" fontId="1" fillId="33" borderId="47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wrapText="1"/>
    </xf>
    <xf numFmtId="10" fontId="1" fillId="33" borderId="40" xfId="0" applyNumberFormat="1" applyFont="1" applyFill="1" applyBorder="1" applyAlignment="1">
      <alignment/>
    </xf>
    <xf numFmtId="10" fontId="1" fillId="0" borderId="44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0" fontId="0" fillId="0" borderId="43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right" vertical="center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4" fontId="0" fillId="0" borderId="33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/>
    </xf>
    <xf numFmtId="10" fontId="1" fillId="0" borderId="41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 horizontal="left" vertical="center"/>
    </xf>
    <xf numFmtId="10" fontId="1" fillId="0" borderId="4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9" fontId="1" fillId="4" borderId="26" xfId="0" applyNumberFormat="1" applyFont="1" applyFill="1" applyBorder="1" applyAlignment="1">
      <alignment horizontal="left" vertical="center"/>
    </xf>
    <xf numFmtId="49" fontId="1" fillId="4" borderId="27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left" vertical="center" wrapText="1"/>
    </xf>
    <xf numFmtId="10" fontId="1" fillId="0" borderId="46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left" vertical="center" wrapText="1"/>
    </xf>
    <xf numFmtId="4" fontId="1" fillId="4" borderId="33" xfId="0" applyNumberFormat="1" applyFont="1" applyFill="1" applyBorder="1" applyAlignment="1">
      <alignment/>
    </xf>
    <xf numFmtId="10" fontId="1" fillId="4" borderId="3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3" borderId="51" xfId="0" applyNumberFormat="1" applyFont="1" applyFill="1" applyBorder="1" applyAlignment="1">
      <alignment/>
    </xf>
    <xf numFmtId="10" fontId="1" fillId="33" borderId="52" xfId="0" applyNumberFormat="1" applyFont="1" applyFill="1" applyBorder="1" applyAlignment="1">
      <alignment/>
    </xf>
    <xf numFmtId="10" fontId="0" fillId="0" borderId="45" xfId="0" applyNumberFormat="1" applyFont="1" applyFill="1" applyBorder="1" applyAlignment="1">
      <alignment/>
    </xf>
    <xf numFmtId="49" fontId="1" fillId="33" borderId="48" xfId="0" applyNumberFormat="1" applyFont="1" applyFill="1" applyBorder="1" applyAlignment="1">
      <alignment horizontal="left" vertical="center"/>
    </xf>
    <xf numFmtId="4" fontId="1" fillId="33" borderId="49" xfId="0" applyNumberFormat="1" applyFont="1" applyFill="1" applyBorder="1" applyAlignment="1">
      <alignment/>
    </xf>
    <xf numFmtId="10" fontId="1" fillId="33" borderId="47" xfId="0" applyNumberFormat="1" applyFont="1" applyFill="1" applyBorder="1" applyAlignment="1">
      <alignment/>
    </xf>
    <xf numFmtId="49" fontId="1" fillId="33" borderId="52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10" fontId="1" fillId="33" borderId="53" xfId="0" applyNumberFormat="1" applyFont="1" applyFill="1" applyBorder="1" applyAlignment="1">
      <alignment/>
    </xf>
    <xf numFmtId="49" fontId="1" fillId="33" borderId="52" xfId="0" applyNumberFormat="1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vertical="center"/>
    </xf>
    <xf numFmtId="0" fontId="1" fillId="33" borderId="53" xfId="0" applyFont="1" applyFill="1" applyBorder="1" applyAlignment="1">
      <alignment horizontal="left" vertical="center" wrapText="1"/>
    </xf>
    <xf numFmtId="49" fontId="1" fillId="4" borderId="37" xfId="0" applyNumberFormat="1" applyFont="1" applyFill="1" applyBorder="1" applyAlignment="1">
      <alignment horizontal="right" vertical="center"/>
    </xf>
    <xf numFmtId="49" fontId="1" fillId="4" borderId="38" xfId="0" applyNumberFormat="1" applyFont="1" applyFill="1" applyBorder="1" applyAlignment="1">
      <alignment horizontal="left" vertical="center" wrapText="1"/>
    </xf>
    <xf numFmtId="10" fontId="0" fillId="0" borderId="54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/>
    </xf>
    <xf numFmtId="10" fontId="1" fillId="4" borderId="11" xfId="0" applyNumberFormat="1" applyFont="1" applyFill="1" applyBorder="1" applyAlignment="1">
      <alignment/>
    </xf>
    <xf numFmtId="49" fontId="1" fillId="4" borderId="20" xfId="0" applyNumberFormat="1" applyFont="1" applyFill="1" applyBorder="1" applyAlignment="1">
      <alignment horizontal="right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5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0" fillId="0" borderId="56" xfId="0" applyBorder="1" applyAlignment="1">
      <alignment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5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/>
    </xf>
    <xf numFmtId="49" fontId="1" fillId="33" borderId="53" xfId="0" applyNumberFormat="1" applyFont="1" applyFill="1" applyBorder="1" applyAlignment="1">
      <alignment horizontal="left" vertical="center"/>
    </xf>
    <xf numFmtId="49" fontId="1" fillId="33" borderId="53" xfId="0" applyNumberFormat="1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PageLayoutView="0" workbookViewId="0" topLeftCell="A1">
      <selection activeCell="D497" sqref="D497"/>
    </sheetView>
  </sheetViews>
  <sheetFormatPr defaultColWidth="9.140625" defaultRowHeight="12.75"/>
  <cols>
    <col min="1" max="1" width="12.28125" style="5" customWidth="1"/>
    <col min="2" max="2" width="29.00390625" style="6" customWidth="1"/>
    <col min="3" max="3" width="21.7109375" style="6" customWidth="1"/>
    <col min="4" max="4" width="21.00390625" style="6" customWidth="1"/>
    <col min="5" max="5" width="19.8515625" style="6" customWidth="1"/>
    <col min="7" max="7" width="15.00390625" style="0" bestFit="1" customWidth="1"/>
    <col min="8" max="8" width="27.421875" style="0" customWidth="1"/>
  </cols>
  <sheetData>
    <row r="1" spans="1:5" ht="12.75">
      <c r="A1" s="259"/>
      <c r="B1" s="253"/>
      <c r="C1" s="253"/>
      <c r="D1" s="253"/>
      <c r="E1" s="253"/>
    </row>
    <row r="2" spans="1:5" ht="12.75">
      <c r="A2" s="253"/>
      <c r="B2" s="253"/>
      <c r="C2" s="253"/>
      <c r="D2" s="253"/>
      <c r="E2" s="253"/>
    </row>
    <row r="3" spans="1:5" ht="12.75">
      <c r="A3" s="253"/>
      <c r="B3" s="253"/>
      <c r="C3" s="253"/>
      <c r="D3" s="254" t="s">
        <v>208</v>
      </c>
      <c r="E3" s="253"/>
    </row>
    <row r="4" spans="1:5" ht="12.75">
      <c r="A4" s="253"/>
      <c r="B4" s="253"/>
      <c r="C4" s="253"/>
      <c r="D4" s="101" t="s">
        <v>209</v>
      </c>
      <c r="E4"/>
    </row>
    <row r="5" spans="1:5" ht="12.75">
      <c r="A5" s="253"/>
      <c r="B5" s="253"/>
      <c r="C5" s="253"/>
      <c r="D5" s="119" t="s">
        <v>298</v>
      </c>
      <c r="E5"/>
    </row>
    <row r="6" spans="1:5" s="125" customFormat="1" ht="12">
      <c r="A6" s="255" t="s">
        <v>299</v>
      </c>
      <c r="B6" s="253"/>
      <c r="C6" s="253"/>
      <c r="D6" s="253"/>
      <c r="E6" s="253"/>
    </row>
    <row r="7" spans="1:5" s="125" customFormat="1" ht="12">
      <c r="A7" s="253"/>
      <c r="B7" s="253"/>
      <c r="C7" s="253"/>
      <c r="D7" s="253"/>
      <c r="E7" s="253"/>
    </row>
    <row r="8" spans="1:5" s="125" customFormat="1" ht="12">
      <c r="A8" s="253"/>
      <c r="B8" s="253"/>
      <c r="C8" s="253"/>
      <c r="D8" s="253"/>
      <c r="E8" s="253"/>
    </row>
    <row r="9" spans="1:5" ht="13.5" thickBot="1">
      <c r="A9" s="256"/>
      <c r="B9" s="256"/>
      <c r="C9" s="256"/>
      <c r="D9" s="256"/>
      <c r="E9" s="256"/>
    </row>
    <row r="10" spans="1:5" ht="36.75" thickBot="1">
      <c r="A10" s="260" t="s">
        <v>105</v>
      </c>
      <c r="B10" s="260"/>
      <c r="C10" s="75" t="s">
        <v>300</v>
      </c>
      <c r="D10" s="75" t="s">
        <v>301</v>
      </c>
      <c r="E10" s="126" t="s">
        <v>210</v>
      </c>
    </row>
    <row r="11" spans="1:5" ht="13.5" thickBot="1">
      <c r="A11" s="261" t="s">
        <v>106</v>
      </c>
      <c r="B11" s="262"/>
      <c r="C11" s="127" t="s">
        <v>130</v>
      </c>
      <c r="D11" s="127" t="s">
        <v>211</v>
      </c>
      <c r="E11" s="128" t="s">
        <v>139</v>
      </c>
    </row>
    <row r="12" spans="1:5" ht="16.5" thickBot="1">
      <c r="A12" s="263" t="s">
        <v>104</v>
      </c>
      <c r="B12" s="263"/>
      <c r="C12" s="8">
        <f>SUM(C14)</f>
        <v>285736223.2</v>
      </c>
      <c r="D12" s="8">
        <f>SUM(D14)</f>
        <v>160925904.08999997</v>
      </c>
      <c r="E12" s="148">
        <f>D12/C12</f>
        <v>0.5631974213411525</v>
      </c>
    </row>
    <row r="13" spans="1:5" s="7" customFormat="1" ht="15.75" thickBot="1">
      <c r="A13" s="251"/>
      <c r="B13" s="252"/>
      <c r="C13" s="11"/>
      <c r="D13" s="11"/>
      <c r="E13" s="149"/>
    </row>
    <row r="14" spans="1:5" ht="14.25" thickBot="1">
      <c r="A14" s="249" t="s">
        <v>267</v>
      </c>
      <c r="B14" s="250"/>
      <c r="C14" s="12">
        <f>SUM(C20,C58,C81,C106,C116,C127,C169,C196,C243,C254,C305,C313,C357,C401,C111,C29,C322,C411,C52)</f>
        <v>285736223.2</v>
      </c>
      <c r="D14" s="12">
        <f>SUM(D20,D58,D81,D106,D116,D127,D169,D196,D243,D254,D305,D313,D357,D401,D111,D29,D322,D411,D52)</f>
        <v>160925904.08999997</v>
      </c>
      <c r="E14" s="150">
        <f aca="true" t="shared" si="0" ref="E14:E22">D14/C14</f>
        <v>0.5631974213411525</v>
      </c>
    </row>
    <row r="15" spans="1:5" s="7" customFormat="1" ht="15.75" thickBot="1">
      <c r="A15" s="9" t="s">
        <v>124</v>
      </c>
      <c r="B15" s="10" t="s">
        <v>125</v>
      </c>
      <c r="C15" s="11">
        <f>C14-C16-C17</f>
        <v>215198966.93</v>
      </c>
      <c r="D15" s="11">
        <f>D14-D16-D17</f>
        <v>125091792.58999996</v>
      </c>
      <c r="E15" s="149">
        <f t="shared" si="0"/>
        <v>0.5812843545419522</v>
      </c>
    </row>
    <row r="16" spans="1:8" s="7" customFormat="1" ht="15.75" thickBot="1">
      <c r="A16" s="31"/>
      <c r="B16" s="32" t="s">
        <v>126</v>
      </c>
      <c r="C16" s="33">
        <f>SUM(C418)</f>
        <v>70361058.32000001</v>
      </c>
      <c r="D16" s="33">
        <f>SUM(D418)</f>
        <v>35657913.550000004</v>
      </c>
      <c r="E16" s="149">
        <f t="shared" si="0"/>
        <v>0.5067847812610901</v>
      </c>
      <c r="G16" s="147"/>
      <c r="H16" s="147"/>
    </row>
    <row r="17" spans="1:5" s="7" customFormat="1" ht="15.75" thickBot="1">
      <c r="A17" s="31"/>
      <c r="B17" s="32" t="s">
        <v>159</v>
      </c>
      <c r="C17" s="33">
        <f>C487</f>
        <v>176197.95</v>
      </c>
      <c r="D17" s="33">
        <f>D487</f>
        <v>176197.95</v>
      </c>
      <c r="E17" s="149">
        <f t="shared" si="0"/>
        <v>1</v>
      </c>
    </row>
    <row r="18" spans="1:7" ht="14.25" thickBot="1">
      <c r="A18" s="30"/>
      <c r="B18" s="34" t="s">
        <v>127</v>
      </c>
      <c r="C18" s="12">
        <f>SUM(C59,C82,C107,C117,C128,C170,C197,C244,C255,C306,C314,C358,C402,C112,C21,C30,C323,C412,C53)</f>
        <v>248694662.98000002</v>
      </c>
      <c r="D18" s="12">
        <f>SUM(D59,D82,D107,D117,D128,D170,D197,D244,D255,D306,D314,D358,D402,D112,D21,D30,D323,D412,D53)</f>
        <v>143224033.94</v>
      </c>
      <c r="E18" s="150">
        <f t="shared" si="0"/>
        <v>0.5759031264435218</v>
      </c>
      <c r="G18" s="101"/>
    </row>
    <row r="19" spans="1:7" ht="14.25" thickBot="1">
      <c r="A19" s="30"/>
      <c r="B19" s="34" t="s">
        <v>128</v>
      </c>
      <c r="C19" s="12">
        <f>SUM(C22,C31,C60,C359,C324,C307,C171)</f>
        <v>37041560.22</v>
      </c>
      <c r="D19" s="12">
        <f>SUM(D22,D31,D60,D359,D324,D307,D171)</f>
        <v>17701870.15</v>
      </c>
      <c r="E19" s="150">
        <f t="shared" si="0"/>
        <v>0.47789213102428</v>
      </c>
      <c r="G19" s="101"/>
    </row>
    <row r="20" spans="1:5" s="2" customFormat="1" ht="13.5" thickBot="1">
      <c r="A20" s="79" t="s">
        <v>26</v>
      </c>
      <c r="B20" s="80" t="s">
        <v>27</v>
      </c>
      <c r="C20" s="81">
        <f>SUM(C21:C22)</f>
        <v>823244.56</v>
      </c>
      <c r="D20" s="81">
        <f>SUM(D21:D22)</f>
        <v>823244.56</v>
      </c>
      <c r="E20" s="151">
        <f t="shared" si="0"/>
        <v>1</v>
      </c>
    </row>
    <row r="21" spans="1:5" s="2" customFormat="1" ht="13.5" thickBot="1">
      <c r="A21" s="76"/>
      <c r="B21" s="77" t="s">
        <v>127</v>
      </c>
      <c r="C21" s="78">
        <f>C24</f>
        <v>818244.56</v>
      </c>
      <c r="D21" s="78">
        <f>D24</f>
        <v>818244.56</v>
      </c>
      <c r="E21" s="160">
        <f t="shared" si="0"/>
        <v>1</v>
      </c>
    </row>
    <row r="22" spans="1:5" s="2" customFormat="1" ht="12.75">
      <c r="A22" s="37"/>
      <c r="B22" s="57" t="s">
        <v>128</v>
      </c>
      <c r="C22" s="36">
        <f>SUM(C25)</f>
        <v>5000</v>
      </c>
      <c r="D22" s="36">
        <f>SUM(D25)</f>
        <v>5000</v>
      </c>
      <c r="E22" s="160">
        <f t="shared" si="0"/>
        <v>1</v>
      </c>
    </row>
    <row r="23" spans="1:5" s="1" customFormat="1" ht="12.75">
      <c r="A23" s="38" t="s">
        <v>28</v>
      </c>
      <c r="B23" s="58" t="s">
        <v>29</v>
      </c>
      <c r="C23" s="23">
        <f>SUM(C24:C24)</f>
        <v>818244.56</v>
      </c>
      <c r="D23" s="23">
        <f>SUM(D24:D24)</f>
        <v>818244.56</v>
      </c>
      <c r="E23" s="154">
        <f aca="true" t="shared" si="1" ref="E23:E38">D23/C23</f>
        <v>1</v>
      </c>
    </row>
    <row r="24" spans="1:5" s="2" customFormat="1" ht="12.75">
      <c r="A24" s="37"/>
      <c r="B24" s="57" t="s">
        <v>127</v>
      </c>
      <c r="C24" s="36">
        <f>SUM(C26:C27)</f>
        <v>818244.56</v>
      </c>
      <c r="D24" s="36">
        <f>SUM(D26:D27)</f>
        <v>818244.56</v>
      </c>
      <c r="E24" s="153">
        <f t="shared" si="1"/>
        <v>1</v>
      </c>
    </row>
    <row r="25" spans="1:5" s="2" customFormat="1" ht="12.75">
      <c r="A25" s="37"/>
      <c r="B25" s="57" t="s">
        <v>128</v>
      </c>
      <c r="C25" s="36">
        <f>SUM(C28)</f>
        <v>5000</v>
      </c>
      <c r="D25" s="36">
        <f>SUM(D28)</f>
        <v>5000</v>
      </c>
      <c r="E25" s="153">
        <f t="shared" si="1"/>
        <v>1</v>
      </c>
    </row>
    <row r="26" spans="1:5" ht="89.25">
      <c r="A26" s="39" t="s">
        <v>107</v>
      </c>
      <c r="B26" s="122" t="s">
        <v>202</v>
      </c>
      <c r="C26" s="4">
        <v>778244.56</v>
      </c>
      <c r="D26" s="4">
        <v>778244.56</v>
      </c>
      <c r="E26" s="165">
        <f t="shared" si="1"/>
        <v>1</v>
      </c>
    </row>
    <row r="27" spans="1:5" ht="76.5">
      <c r="A27" s="130" t="s">
        <v>281</v>
      </c>
      <c r="B27" s="122" t="s">
        <v>283</v>
      </c>
      <c r="C27" s="4">
        <v>40000</v>
      </c>
      <c r="D27" s="4">
        <v>40000</v>
      </c>
      <c r="E27" s="165">
        <f t="shared" si="1"/>
        <v>1</v>
      </c>
    </row>
    <row r="28" spans="1:5" ht="90" thickBot="1">
      <c r="A28" s="139" t="s">
        <v>282</v>
      </c>
      <c r="B28" s="124" t="s">
        <v>284</v>
      </c>
      <c r="C28" s="112">
        <v>5000</v>
      </c>
      <c r="D28" s="112">
        <v>5000</v>
      </c>
      <c r="E28" s="165">
        <f t="shared" si="1"/>
        <v>1</v>
      </c>
    </row>
    <row r="29" spans="1:5" s="2" customFormat="1" ht="13.5" thickBot="1">
      <c r="A29" s="230" t="s">
        <v>30</v>
      </c>
      <c r="B29" s="184" t="s">
        <v>31</v>
      </c>
      <c r="C29" s="231">
        <f>SUM(C30:C31)</f>
        <v>8951581.01</v>
      </c>
      <c r="D29" s="231">
        <f>SUM(D30:D31)</f>
        <v>3960095.75</v>
      </c>
      <c r="E29" s="232">
        <f t="shared" si="1"/>
        <v>0.4423906509449106</v>
      </c>
    </row>
    <row r="30" spans="1:5" s="2" customFormat="1" ht="12.75">
      <c r="A30" s="72"/>
      <c r="B30" s="73" t="s">
        <v>127</v>
      </c>
      <c r="C30" s="82">
        <f>SUM(C36,C33)</f>
        <v>2173740</v>
      </c>
      <c r="D30" s="82">
        <f>SUM(D36,D33)</f>
        <v>1342687.7999999998</v>
      </c>
      <c r="E30" s="156">
        <f t="shared" si="1"/>
        <v>0.6176855557702392</v>
      </c>
    </row>
    <row r="31" spans="1:5" s="2" customFormat="1" ht="12.75">
      <c r="A31" s="72"/>
      <c r="B31" s="57" t="s">
        <v>128</v>
      </c>
      <c r="C31" s="82">
        <f>SUM(C37,C50,C47)</f>
        <v>6777841.01</v>
      </c>
      <c r="D31" s="82">
        <f>SUM(D37,D50,D47)</f>
        <v>2617407.95</v>
      </c>
      <c r="E31" s="152">
        <f t="shared" si="1"/>
        <v>0.3861713407172412</v>
      </c>
    </row>
    <row r="32" spans="1:5" s="1" customFormat="1" ht="12.75">
      <c r="A32" s="48" t="s">
        <v>160</v>
      </c>
      <c r="B32" s="63" t="s">
        <v>161</v>
      </c>
      <c r="C32" s="23">
        <f>SUM(C33:C33)</f>
        <v>255940</v>
      </c>
      <c r="D32" s="23">
        <f>SUM(D33:D33)</f>
        <v>158658.4</v>
      </c>
      <c r="E32" s="154">
        <f t="shared" si="1"/>
        <v>0.6199046651558959</v>
      </c>
    </row>
    <row r="33" spans="1:5" s="2" customFormat="1" ht="12.75">
      <c r="A33" s="37"/>
      <c r="B33" s="57" t="s">
        <v>127</v>
      </c>
      <c r="C33" s="36">
        <f>SUM(C34)</f>
        <v>255940</v>
      </c>
      <c r="D33" s="36">
        <f>SUM(D34)</f>
        <v>158658.4</v>
      </c>
      <c r="E33" s="153">
        <f t="shared" si="1"/>
        <v>0.6199046651558959</v>
      </c>
    </row>
    <row r="34" spans="1:5" ht="76.5">
      <c r="A34" s="103" t="s">
        <v>152</v>
      </c>
      <c r="B34" s="102" t="s">
        <v>163</v>
      </c>
      <c r="C34" s="4">
        <v>255940</v>
      </c>
      <c r="D34" s="4">
        <v>158658.4</v>
      </c>
      <c r="E34" s="165">
        <f t="shared" si="1"/>
        <v>0.6199046651558959</v>
      </c>
    </row>
    <row r="35" spans="1:5" s="1" customFormat="1" ht="12.75">
      <c r="A35" s="48" t="s">
        <v>32</v>
      </c>
      <c r="B35" s="63" t="s">
        <v>33</v>
      </c>
      <c r="C35" s="23">
        <f>SUM(C36:C37)</f>
        <v>6075058.0600000005</v>
      </c>
      <c r="D35" s="23">
        <f>SUM(D36:D37)</f>
        <v>1184029.4</v>
      </c>
      <c r="E35" s="154">
        <f t="shared" si="1"/>
        <v>0.19490009614821685</v>
      </c>
    </row>
    <row r="36" spans="1:5" s="2" customFormat="1" ht="12.75">
      <c r="A36" s="37"/>
      <c r="B36" s="57" t="s">
        <v>127</v>
      </c>
      <c r="C36" s="36">
        <f>SUM(C38:C43)</f>
        <v>1917800</v>
      </c>
      <c r="D36" s="36">
        <f>SUM(D38:D43)</f>
        <v>1184029.4</v>
      </c>
      <c r="E36" s="153">
        <f t="shared" si="1"/>
        <v>0.6173894045260193</v>
      </c>
    </row>
    <row r="37" spans="1:5" s="2" customFormat="1" ht="12.75">
      <c r="A37" s="37"/>
      <c r="B37" s="57" t="s">
        <v>128</v>
      </c>
      <c r="C37" s="36">
        <f>SUM(C44:C45)</f>
        <v>4157258.06</v>
      </c>
      <c r="D37" s="36">
        <f>SUM(D44:D45)</f>
        <v>0</v>
      </c>
      <c r="E37" s="153">
        <f t="shared" si="1"/>
        <v>0</v>
      </c>
    </row>
    <row r="38" spans="1:5" ht="38.25">
      <c r="A38" s="39" t="s">
        <v>5</v>
      </c>
      <c r="B38" s="64" t="s">
        <v>170</v>
      </c>
      <c r="C38" s="4">
        <v>350500</v>
      </c>
      <c r="D38" s="4">
        <v>224852.94</v>
      </c>
      <c r="E38" s="157">
        <f t="shared" si="1"/>
        <v>0.6415205135520685</v>
      </c>
    </row>
    <row r="39" spans="1:5" ht="38.25">
      <c r="A39" s="129" t="s">
        <v>222</v>
      </c>
      <c r="B39" s="120" t="s">
        <v>223</v>
      </c>
      <c r="C39" s="13">
        <v>0</v>
      </c>
      <c r="D39" s="13">
        <v>21761.85</v>
      </c>
      <c r="E39" s="157"/>
    </row>
    <row r="40" spans="1:5" ht="12.75">
      <c r="A40" s="39" t="s">
        <v>4</v>
      </c>
      <c r="B40" s="122" t="s">
        <v>96</v>
      </c>
      <c r="C40" s="4">
        <v>1565400</v>
      </c>
      <c r="D40" s="4">
        <v>936742.96</v>
      </c>
      <c r="E40" s="157">
        <f aca="true" t="shared" si="2" ref="E40:E48">D40/C40</f>
        <v>0.5984048549891401</v>
      </c>
    </row>
    <row r="41" spans="1:5" ht="12.75">
      <c r="A41" s="40" t="s">
        <v>3</v>
      </c>
      <c r="B41" s="68" t="s">
        <v>171</v>
      </c>
      <c r="C41" s="13">
        <v>0</v>
      </c>
      <c r="D41" s="13">
        <v>532.48</v>
      </c>
      <c r="E41" s="157"/>
    </row>
    <row r="42" spans="1:5" ht="25.5">
      <c r="A42" s="129" t="s">
        <v>224</v>
      </c>
      <c r="B42" s="120" t="s">
        <v>225</v>
      </c>
      <c r="C42" s="20">
        <v>0</v>
      </c>
      <c r="D42" s="20">
        <v>139.17</v>
      </c>
      <c r="E42" s="157"/>
    </row>
    <row r="43" spans="1:5" ht="12.75">
      <c r="A43" s="39" t="s">
        <v>1</v>
      </c>
      <c r="B43" s="122" t="s">
        <v>95</v>
      </c>
      <c r="C43" s="18">
        <v>1900</v>
      </c>
      <c r="D43" s="18">
        <v>0</v>
      </c>
      <c r="E43" s="157">
        <f t="shared" si="2"/>
        <v>0</v>
      </c>
    </row>
    <row r="44" spans="1:5" ht="114.75">
      <c r="A44" s="108" t="s">
        <v>257</v>
      </c>
      <c r="B44" s="105" t="s">
        <v>237</v>
      </c>
      <c r="C44" s="13">
        <v>1887498.83</v>
      </c>
      <c r="D44" s="13">
        <v>0</v>
      </c>
      <c r="E44" s="157">
        <f t="shared" si="2"/>
        <v>0</v>
      </c>
    </row>
    <row r="45" spans="1:5" ht="89.25">
      <c r="A45" s="108" t="s">
        <v>285</v>
      </c>
      <c r="B45" s="105" t="s">
        <v>286</v>
      </c>
      <c r="C45" s="13">
        <v>2269759.23</v>
      </c>
      <c r="D45" s="13">
        <v>0</v>
      </c>
      <c r="E45" s="157">
        <f t="shared" si="2"/>
        <v>0</v>
      </c>
    </row>
    <row r="46" spans="1:5" s="1" customFormat="1" ht="12.75">
      <c r="A46" s="51" t="s">
        <v>332</v>
      </c>
      <c r="B46" s="65" t="s">
        <v>333</v>
      </c>
      <c r="C46" s="23">
        <f>SUM(C47:C47)</f>
        <v>56000</v>
      </c>
      <c r="D46" s="23">
        <f>SUM(D47:D47)</f>
        <v>56325</v>
      </c>
      <c r="E46" s="154">
        <f t="shared" si="2"/>
        <v>1.0058035714285714</v>
      </c>
    </row>
    <row r="47" spans="1:5" s="2" customFormat="1" ht="12.75">
      <c r="A47" s="37"/>
      <c r="B47" s="57" t="s">
        <v>128</v>
      </c>
      <c r="C47" s="36">
        <f>SUM(C48)</f>
        <v>56000</v>
      </c>
      <c r="D47" s="36">
        <f>SUM(D48)</f>
        <v>56325</v>
      </c>
      <c r="E47" s="153">
        <f t="shared" si="2"/>
        <v>1.0058035714285714</v>
      </c>
    </row>
    <row r="48" spans="1:5" ht="114.75">
      <c r="A48" s="130" t="s">
        <v>257</v>
      </c>
      <c r="B48" s="122" t="s">
        <v>237</v>
      </c>
      <c r="C48" s="4">
        <v>56000</v>
      </c>
      <c r="D48" s="4">
        <v>56325</v>
      </c>
      <c r="E48" s="157">
        <f t="shared" si="2"/>
        <v>1.0058035714285714</v>
      </c>
    </row>
    <row r="49" spans="1:5" s="1" customFormat="1" ht="12.75">
      <c r="A49" s="51" t="s">
        <v>258</v>
      </c>
      <c r="B49" s="65" t="s">
        <v>29</v>
      </c>
      <c r="C49" s="23">
        <f>SUM(C50:C50)</f>
        <v>2564582.95</v>
      </c>
      <c r="D49" s="23">
        <f>SUM(D50:D50)</f>
        <v>2561082.95</v>
      </c>
      <c r="E49" s="154">
        <f>D49/C49</f>
        <v>0.9986352556855297</v>
      </c>
    </row>
    <row r="50" spans="1:5" s="2" customFormat="1" ht="12.75">
      <c r="A50" s="37"/>
      <c r="B50" s="57" t="s">
        <v>128</v>
      </c>
      <c r="C50" s="36">
        <f>SUM(C51)</f>
        <v>2564582.95</v>
      </c>
      <c r="D50" s="36">
        <f>SUM(D51)</f>
        <v>2561082.95</v>
      </c>
      <c r="E50" s="153">
        <f>D50/C50</f>
        <v>0.9986352556855297</v>
      </c>
    </row>
    <row r="51" spans="1:5" ht="114.75">
      <c r="A51" s="108" t="s">
        <v>257</v>
      </c>
      <c r="B51" s="105" t="s">
        <v>237</v>
      </c>
      <c r="C51" s="13">
        <v>2564582.95</v>
      </c>
      <c r="D51" s="13">
        <v>2561082.95</v>
      </c>
      <c r="E51" s="155">
        <f>D51/C51</f>
        <v>0.9986352556855297</v>
      </c>
    </row>
    <row r="52" spans="1:5" s="2" customFormat="1" ht="13.5" thickBot="1">
      <c r="A52" s="233" t="s">
        <v>287</v>
      </c>
      <c r="B52" s="239" t="s">
        <v>289</v>
      </c>
      <c r="C52" s="227">
        <f>SUM(C54)</f>
        <v>0</v>
      </c>
      <c r="D52" s="227">
        <f>SUM(D54)</f>
        <v>69274.25</v>
      </c>
      <c r="E52" s="228"/>
    </row>
    <row r="53" spans="1:5" s="2" customFormat="1" ht="13.5" thickBot="1">
      <c r="A53" s="234"/>
      <c r="B53" s="235" t="s">
        <v>127</v>
      </c>
      <c r="C53" s="236">
        <f>SUM(C55)</f>
        <v>0</v>
      </c>
      <c r="D53" s="236">
        <f>SUM(D55)</f>
        <v>69274.25</v>
      </c>
      <c r="E53" s="210"/>
    </row>
    <row r="54" spans="1:5" s="1" customFormat="1" ht="25.5">
      <c r="A54" s="212" t="s">
        <v>288</v>
      </c>
      <c r="B54" s="213" t="s">
        <v>290</v>
      </c>
      <c r="C54" s="118">
        <f>SUM(C56:C57)</f>
        <v>0</v>
      </c>
      <c r="D54" s="118">
        <f>SUM(D56:D57)</f>
        <v>69274.25</v>
      </c>
      <c r="E54" s="166"/>
    </row>
    <row r="55" spans="1:5" s="2" customFormat="1" ht="12.75">
      <c r="A55" s="37"/>
      <c r="B55" s="57" t="s">
        <v>127</v>
      </c>
      <c r="C55" s="36">
        <f>SUM(C56:C57)</f>
        <v>0</v>
      </c>
      <c r="D55" s="36">
        <f>SUM(D56:D57)</f>
        <v>69274.25</v>
      </c>
      <c r="E55" s="153"/>
    </row>
    <row r="56" spans="1:5" ht="102">
      <c r="A56" s="130" t="s">
        <v>2</v>
      </c>
      <c r="B56" s="122" t="s">
        <v>172</v>
      </c>
      <c r="C56" s="18">
        <v>0</v>
      </c>
      <c r="D56" s="18">
        <v>4000</v>
      </c>
      <c r="E56" s="157"/>
    </row>
    <row r="57" spans="1:5" ht="115.5" thickBot="1">
      <c r="A57" s="129" t="s">
        <v>244</v>
      </c>
      <c r="B57" s="120" t="s">
        <v>291</v>
      </c>
      <c r="C57" s="13">
        <v>0</v>
      </c>
      <c r="D57" s="13">
        <v>65274.25</v>
      </c>
      <c r="E57" s="155"/>
    </row>
    <row r="58" spans="1:5" s="2" customFormat="1" ht="13.5" thickBot="1">
      <c r="A58" s="14" t="s">
        <v>34</v>
      </c>
      <c r="B58" s="61" t="s">
        <v>35</v>
      </c>
      <c r="C58" s="21">
        <f>SUM(C61,C67,C78)</f>
        <v>21770626.630000003</v>
      </c>
      <c r="D58" s="21">
        <f>SUM(D61,D67,D78)</f>
        <v>14320931.37</v>
      </c>
      <c r="E58" s="168">
        <f aca="true" t="shared" si="3" ref="E58:E69">D58/C58</f>
        <v>0.657809791761607</v>
      </c>
    </row>
    <row r="59" spans="1:5" s="2" customFormat="1" ht="12.75">
      <c r="A59" s="37"/>
      <c r="B59" s="57" t="s">
        <v>127</v>
      </c>
      <c r="C59" s="36">
        <f>SUM(C62,C68)</f>
        <v>4859660</v>
      </c>
      <c r="D59" s="36">
        <f>SUM(D62,D68)</f>
        <v>3300225.67</v>
      </c>
      <c r="E59" s="153">
        <f t="shared" si="3"/>
        <v>0.6791062893288831</v>
      </c>
    </row>
    <row r="60" spans="1:7" s="2" customFormat="1" ht="12.75">
      <c r="A60" s="37"/>
      <c r="B60" s="57" t="s">
        <v>128</v>
      </c>
      <c r="C60" s="36">
        <f>SUM(C69,C79)</f>
        <v>16910966.630000003</v>
      </c>
      <c r="D60" s="36">
        <f>SUM(D69,D79)</f>
        <v>11020705.7</v>
      </c>
      <c r="E60" s="153">
        <f t="shared" si="3"/>
        <v>0.6516898732713068</v>
      </c>
      <c r="G60" s="226"/>
    </row>
    <row r="61" spans="1:5" s="1" customFormat="1" ht="25.5">
      <c r="A61" s="41" t="s">
        <v>36</v>
      </c>
      <c r="B61" s="62" t="s">
        <v>37</v>
      </c>
      <c r="C61" s="25">
        <f>SUM(C63:C66)</f>
        <v>3865300</v>
      </c>
      <c r="D61" s="25">
        <f>SUM(D63:D66)</f>
        <v>2064774.0299999998</v>
      </c>
      <c r="E61" s="158">
        <f t="shared" si="3"/>
        <v>0.53418208935917</v>
      </c>
    </row>
    <row r="62" spans="1:5" s="2" customFormat="1" ht="12.75">
      <c r="A62" s="37"/>
      <c r="B62" s="57" t="s">
        <v>127</v>
      </c>
      <c r="C62" s="36">
        <f>SUM(C63:C66)</f>
        <v>3865300</v>
      </c>
      <c r="D62" s="36">
        <f>SUM(D63:D66)</f>
        <v>2064774.0299999998</v>
      </c>
      <c r="E62" s="153">
        <f t="shared" si="3"/>
        <v>0.53418208935917</v>
      </c>
    </row>
    <row r="63" spans="1:5" ht="102">
      <c r="A63" s="39" t="s">
        <v>2</v>
      </c>
      <c r="B63" s="59" t="s">
        <v>172</v>
      </c>
      <c r="C63" s="18">
        <v>2085000</v>
      </c>
      <c r="D63" s="18">
        <v>845917.6</v>
      </c>
      <c r="E63" s="157">
        <f t="shared" si="3"/>
        <v>0.40571587529976016</v>
      </c>
    </row>
    <row r="64" spans="1:5" ht="12.75">
      <c r="A64" s="129" t="s">
        <v>25</v>
      </c>
      <c r="B64" s="122" t="s">
        <v>100</v>
      </c>
      <c r="C64" s="18">
        <v>1779300</v>
      </c>
      <c r="D64" s="18">
        <v>1002254.01</v>
      </c>
      <c r="E64" s="157">
        <f t="shared" si="3"/>
        <v>0.5632855673579498</v>
      </c>
    </row>
    <row r="65" spans="1:5" ht="12.75">
      <c r="A65" s="40" t="s">
        <v>3</v>
      </c>
      <c r="B65" s="59" t="s">
        <v>171</v>
      </c>
      <c r="C65" s="4">
        <v>0</v>
      </c>
      <c r="D65" s="4">
        <v>39914.81</v>
      </c>
      <c r="E65" s="157"/>
    </row>
    <row r="66" spans="1:5" ht="38.25">
      <c r="A66" s="129" t="s">
        <v>234</v>
      </c>
      <c r="B66" s="122" t="s">
        <v>235</v>
      </c>
      <c r="C66" s="18">
        <v>1000</v>
      </c>
      <c r="D66" s="18">
        <v>176687.61</v>
      </c>
      <c r="E66" s="157">
        <f t="shared" si="3"/>
        <v>176.68760999999998</v>
      </c>
    </row>
    <row r="67" spans="1:5" s="1" customFormat="1" ht="26.25" thickBot="1">
      <c r="A67" s="86" t="s">
        <v>38</v>
      </c>
      <c r="B67" s="87" t="s">
        <v>39</v>
      </c>
      <c r="C67" s="88">
        <f>SUM(C68:C69)</f>
        <v>12805326.63</v>
      </c>
      <c r="D67" s="88">
        <f>SUM(D68:D69)</f>
        <v>7156157.34</v>
      </c>
      <c r="E67" s="159">
        <f t="shared" si="3"/>
        <v>0.5588422339212131</v>
      </c>
    </row>
    <row r="68" spans="1:5" s="2" customFormat="1" ht="12.75">
      <c r="A68" s="76"/>
      <c r="B68" s="77" t="s">
        <v>127</v>
      </c>
      <c r="C68" s="78">
        <f>SUM(C70:C72,C76,C77)</f>
        <v>994360</v>
      </c>
      <c r="D68" s="78">
        <f>SUM(D70:D72,D75:D76,D77)</f>
        <v>1235451.64</v>
      </c>
      <c r="E68" s="160">
        <f t="shared" si="3"/>
        <v>1.2424591093768855</v>
      </c>
    </row>
    <row r="69" spans="1:5" s="2" customFormat="1" ht="12.75">
      <c r="A69" s="37"/>
      <c r="B69" s="57" t="s">
        <v>128</v>
      </c>
      <c r="C69" s="36">
        <f>SUM(C73:C74)</f>
        <v>11810966.63</v>
      </c>
      <c r="D69" s="36">
        <f>SUM(D73:D74)</f>
        <v>5920705.7</v>
      </c>
      <c r="E69" s="153">
        <f t="shared" si="3"/>
        <v>0.5012888348157156</v>
      </c>
    </row>
    <row r="70" spans="1:5" s="2" customFormat="1" ht="25.5">
      <c r="A70" s="130" t="s">
        <v>200</v>
      </c>
      <c r="B70" s="122" t="s">
        <v>201</v>
      </c>
      <c r="C70" s="131">
        <v>10600</v>
      </c>
      <c r="D70" s="131">
        <v>38965.94</v>
      </c>
      <c r="E70" s="165">
        <f aca="true" t="shared" si="4" ref="E70:E79">D70/C70</f>
        <v>3.6760320754716984</v>
      </c>
    </row>
    <row r="71" spans="1:5" ht="38.25">
      <c r="A71" s="43" t="s">
        <v>185</v>
      </c>
      <c r="B71" s="64" t="s">
        <v>186</v>
      </c>
      <c r="C71" s="18">
        <v>120000</v>
      </c>
      <c r="D71" s="18">
        <v>618252.25</v>
      </c>
      <c r="E71" s="165">
        <f t="shared" si="4"/>
        <v>5.152102083333333</v>
      </c>
    </row>
    <row r="72" spans="1:5" ht="102">
      <c r="A72" s="39" t="s">
        <v>2</v>
      </c>
      <c r="B72" s="122" t="s">
        <v>172</v>
      </c>
      <c r="C72" s="18">
        <v>855760</v>
      </c>
      <c r="D72" s="18">
        <v>511863.71</v>
      </c>
      <c r="E72" s="165">
        <f t="shared" si="4"/>
        <v>0.5981393264466673</v>
      </c>
    </row>
    <row r="73" spans="1:5" ht="51">
      <c r="A73" s="39" t="s">
        <v>7</v>
      </c>
      <c r="B73" s="122" t="s">
        <v>207</v>
      </c>
      <c r="C73" s="18">
        <v>51966.63</v>
      </c>
      <c r="D73" s="18">
        <v>67912.99</v>
      </c>
      <c r="E73" s="165">
        <f t="shared" si="4"/>
        <v>1.3068576892517374</v>
      </c>
    </row>
    <row r="74" spans="1:5" ht="51">
      <c r="A74" s="39" t="s">
        <v>6</v>
      </c>
      <c r="B74" s="59" t="s">
        <v>101</v>
      </c>
      <c r="C74" s="4">
        <v>11759000</v>
      </c>
      <c r="D74" s="4">
        <v>5852792.71</v>
      </c>
      <c r="E74" s="165">
        <f t="shared" si="4"/>
        <v>0.49772877880772176</v>
      </c>
    </row>
    <row r="75" spans="1:5" ht="12.75">
      <c r="A75" s="130" t="s">
        <v>25</v>
      </c>
      <c r="B75" s="122" t="s">
        <v>100</v>
      </c>
      <c r="C75" s="4">
        <v>0</v>
      </c>
      <c r="D75" s="4">
        <v>1534.51</v>
      </c>
      <c r="E75" s="165"/>
    </row>
    <row r="76" spans="1:5" ht="12.75">
      <c r="A76" s="39" t="s">
        <v>3</v>
      </c>
      <c r="B76" s="59" t="s">
        <v>171</v>
      </c>
      <c r="C76" s="4">
        <v>8000</v>
      </c>
      <c r="D76" s="4">
        <v>57916.45</v>
      </c>
      <c r="E76" s="165">
        <f t="shared" si="4"/>
        <v>7.23955625</v>
      </c>
    </row>
    <row r="77" spans="1:5" ht="38.25">
      <c r="A77" s="129" t="s">
        <v>234</v>
      </c>
      <c r="B77" s="122" t="s">
        <v>235</v>
      </c>
      <c r="C77" s="18">
        <v>0</v>
      </c>
      <c r="D77" s="18">
        <v>6918.78</v>
      </c>
      <c r="E77" s="157"/>
    </row>
    <row r="78" spans="1:5" s="1" customFormat="1" ht="12.75">
      <c r="A78" s="248" t="s">
        <v>302</v>
      </c>
      <c r="B78" s="110" t="s">
        <v>29</v>
      </c>
      <c r="C78" s="88">
        <f>SUM(C79:C79)</f>
        <v>5100000</v>
      </c>
      <c r="D78" s="88">
        <f>SUM(D79:D79)</f>
        <v>5100000</v>
      </c>
      <c r="E78" s="159">
        <f t="shared" si="4"/>
        <v>1</v>
      </c>
    </row>
    <row r="79" spans="1:5" s="2" customFormat="1" ht="12.75">
      <c r="A79" s="37"/>
      <c r="B79" s="57" t="s">
        <v>128</v>
      </c>
      <c r="C79" s="36">
        <f>SUM(C80)</f>
        <v>5100000</v>
      </c>
      <c r="D79" s="36">
        <f>SUM(D80)</f>
        <v>5100000</v>
      </c>
      <c r="E79" s="153">
        <f t="shared" si="4"/>
        <v>1</v>
      </c>
    </row>
    <row r="80" spans="1:5" s="2" customFormat="1" ht="90" thickBot="1">
      <c r="A80" s="130" t="s">
        <v>303</v>
      </c>
      <c r="B80" s="122" t="s">
        <v>304</v>
      </c>
      <c r="C80" s="131">
        <v>5100000</v>
      </c>
      <c r="D80" s="131">
        <v>5100000</v>
      </c>
      <c r="E80" s="165">
        <f>D80/C80</f>
        <v>1</v>
      </c>
    </row>
    <row r="81" spans="1:5" s="2" customFormat="1" ht="13.5" thickBot="1">
      <c r="A81" s="89" t="s">
        <v>40</v>
      </c>
      <c r="B81" s="90" t="s">
        <v>41</v>
      </c>
      <c r="C81" s="81">
        <f>SUM(C83,C87,C101,C98,C95)</f>
        <v>1923897</v>
      </c>
      <c r="D81" s="81">
        <f>SUM(D83,D87,D101,D98,D95)</f>
        <v>444458.58</v>
      </c>
      <c r="E81" s="151">
        <f aca="true" t="shared" si="5" ref="E81:E88">D81/C81</f>
        <v>0.23101994545446042</v>
      </c>
    </row>
    <row r="82" spans="1:7" s="2" customFormat="1" ht="12.75">
      <c r="A82" s="72"/>
      <c r="B82" s="73" t="s">
        <v>127</v>
      </c>
      <c r="C82" s="82">
        <f>SUM(C84,C88,C102,C99,C96)</f>
        <v>1923897</v>
      </c>
      <c r="D82" s="82">
        <f>SUM(D84,D88,D102,D99,D96)</f>
        <v>444458.58</v>
      </c>
      <c r="E82" s="152">
        <f t="shared" si="5"/>
        <v>0.23101994545446042</v>
      </c>
      <c r="G82" s="226"/>
    </row>
    <row r="83" spans="1:5" ht="12.75">
      <c r="A83" s="44" t="s">
        <v>108</v>
      </c>
      <c r="B83" s="65" t="s">
        <v>109</v>
      </c>
      <c r="C83" s="28">
        <f>SUM(C84)</f>
        <v>718421</v>
      </c>
      <c r="D83" s="28">
        <f>SUM(D84)</f>
        <v>359324.7</v>
      </c>
      <c r="E83" s="164">
        <f t="shared" si="5"/>
        <v>0.5001589597186051</v>
      </c>
    </row>
    <row r="84" spans="1:5" s="2" customFormat="1" ht="12.75">
      <c r="A84" s="37"/>
      <c r="B84" s="57" t="s">
        <v>127</v>
      </c>
      <c r="C84" s="36">
        <f>SUM(C85:C86)</f>
        <v>718421</v>
      </c>
      <c r="D84" s="36">
        <f>SUM(D85:D86)</f>
        <v>359324.7</v>
      </c>
      <c r="E84" s="153">
        <f t="shared" si="5"/>
        <v>0.5001589597186051</v>
      </c>
    </row>
    <row r="85" spans="1:5" ht="93.75" customHeight="1">
      <c r="A85" s="45" t="s">
        <v>123</v>
      </c>
      <c r="B85" s="121" t="s">
        <v>202</v>
      </c>
      <c r="C85" s="18">
        <v>718101</v>
      </c>
      <c r="D85" s="18">
        <v>359055</v>
      </c>
      <c r="E85" s="165">
        <f t="shared" si="5"/>
        <v>0.5000062665279675</v>
      </c>
    </row>
    <row r="86" spans="1:5" ht="72" customHeight="1">
      <c r="A86" s="133" t="s">
        <v>212</v>
      </c>
      <c r="B86" s="134" t="s">
        <v>251</v>
      </c>
      <c r="C86" s="132">
        <v>320</v>
      </c>
      <c r="D86" s="132">
        <v>269.7</v>
      </c>
      <c r="E86" s="165">
        <f t="shared" si="5"/>
        <v>0.8428125</v>
      </c>
    </row>
    <row r="87" spans="1:5" s="1" customFormat="1" ht="13.5" thickBot="1">
      <c r="A87" s="202" t="s">
        <v>42</v>
      </c>
      <c r="B87" s="203" t="s">
        <v>43</v>
      </c>
      <c r="C87" s="114">
        <f>SUM(C88:C88)</f>
        <v>30800</v>
      </c>
      <c r="D87" s="114">
        <f>SUM(D88:D88)</f>
        <v>17011.73</v>
      </c>
      <c r="E87" s="163">
        <f t="shared" si="5"/>
        <v>0.5523288961038961</v>
      </c>
    </row>
    <row r="88" spans="1:5" s="2" customFormat="1" ht="12.75">
      <c r="A88" s="76"/>
      <c r="B88" s="77" t="s">
        <v>127</v>
      </c>
      <c r="C88" s="78">
        <f>SUM(C89:C94)</f>
        <v>30800</v>
      </c>
      <c r="D88" s="78">
        <f>SUM(D89:D94)</f>
        <v>17011.73</v>
      </c>
      <c r="E88" s="153">
        <f t="shared" si="5"/>
        <v>0.5523288961038961</v>
      </c>
    </row>
    <row r="89" spans="1:5" s="2" customFormat="1" ht="25.5">
      <c r="A89" s="130" t="s">
        <v>213</v>
      </c>
      <c r="B89" s="135" t="s">
        <v>214</v>
      </c>
      <c r="C89" s="136">
        <v>0</v>
      </c>
      <c r="D89" s="136">
        <v>1095.67</v>
      </c>
      <c r="E89" s="153"/>
    </row>
    <row r="90" spans="1:5" s="2" customFormat="1" ht="63.75">
      <c r="A90" s="130" t="s">
        <v>226</v>
      </c>
      <c r="B90" s="135" t="s">
        <v>227</v>
      </c>
      <c r="C90" s="136">
        <v>0</v>
      </c>
      <c r="D90" s="136">
        <v>2007.25</v>
      </c>
      <c r="E90" s="153"/>
    </row>
    <row r="91" spans="1:5" s="2" customFormat="1" ht="38.25">
      <c r="A91" s="130" t="s">
        <v>222</v>
      </c>
      <c r="B91" s="135" t="s">
        <v>223</v>
      </c>
      <c r="C91" s="136">
        <v>0</v>
      </c>
      <c r="D91" s="136">
        <v>11.6</v>
      </c>
      <c r="E91" s="153"/>
    </row>
    <row r="92" spans="1:5" s="2" customFormat="1" ht="12.75">
      <c r="A92" s="130" t="s">
        <v>4</v>
      </c>
      <c r="B92" s="135" t="s">
        <v>96</v>
      </c>
      <c r="C92" s="136">
        <v>20000</v>
      </c>
      <c r="D92" s="136">
        <v>0</v>
      </c>
      <c r="E92" s="153">
        <f>D92/C92</f>
        <v>0</v>
      </c>
    </row>
    <row r="93" spans="1:5" ht="38.25">
      <c r="A93" s="130" t="s">
        <v>234</v>
      </c>
      <c r="B93" s="122" t="s">
        <v>235</v>
      </c>
      <c r="C93" s="18">
        <v>0</v>
      </c>
      <c r="D93" s="18">
        <v>1866</v>
      </c>
      <c r="E93" s="153"/>
    </row>
    <row r="94" spans="1:5" ht="12.75">
      <c r="A94" s="39" t="s">
        <v>1</v>
      </c>
      <c r="B94" s="59" t="s">
        <v>95</v>
      </c>
      <c r="C94" s="18">
        <v>10800</v>
      </c>
      <c r="D94" s="18">
        <v>12031.21</v>
      </c>
      <c r="E94" s="153">
        <f>D94/C94</f>
        <v>1.1140009259259258</v>
      </c>
    </row>
    <row r="95" spans="1:5" s="1" customFormat="1" ht="25.5">
      <c r="A95" s="44" t="s">
        <v>305</v>
      </c>
      <c r="B95" s="65" t="s">
        <v>231</v>
      </c>
      <c r="C95" s="23">
        <f>SUM(C96:C96)</f>
        <v>60676</v>
      </c>
      <c r="D95" s="23">
        <f>SUM(D96:D96)</f>
        <v>60676</v>
      </c>
      <c r="E95" s="154">
        <f>D95/C95</f>
        <v>1</v>
      </c>
    </row>
    <row r="96" spans="1:5" s="2" customFormat="1" ht="12.75">
      <c r="A96" s="72"/>
      <c r="B96" s="73" t="s">
        <v>127</v>
      </c>
      <c r="C96" s="82">
        <f>SUM(C97)</f>
        <v>60676</v>
      </c>
      <c r="D96" s="82">
        <f>SUM(D97)</f>
        <v>60676</v>
      </c>
      <c r="E96" s="152">
        <f>D96/C96</f>
        <v>1</v>
      </c>
    </row>
    <row r="97" spans="1:5" ht="89.25">
      <c r="A97" s="108" t="s">
        <v>107</v>
      </c>
      <c r="B97" s="105" t="s">
        <v>306</v>
      </c>
      <c r="C97" s="20">
        <v>60676</v>
      </c>
      <c r="D97" s="20">
        <v>60676</v>
      </c>
      <c r="E97" s="165">
        <f>D97/C97</f>
        <v>1</v>
      </c>
    </row>
    <row r="98" spans="1:5" s="1" customFormat="1" ht="25.5">
      <c r="A98" s="44" t="s">
        <v>230</v>
      </c>
      <c r="B98" s="65" t="s">
        <v>231</v>
      </c>
      <c r="C98" s="23">
        <f>SUM(C99:C99)</f>
        <v>14000</v>
      </c>
      <c r="D98" s="23">
        <f>SUM(D99:D99)</f>
        <v>6420.15</v>
      </c>
      <c r="E98" s="154">
        <f aca="true" t="shared" si="6" ref="E98:E103">D98/C98</f>
        <v>0.4585821428571428</v>
      </c>
    </row>
    <row r="99" spans="1:5" s="2" customFormat="1" ht="12.75">
      <c r="A99" s="72"/>
      <c r="B99" s="73" t="s">
        <v>127</v>
      </c>
      <c r="C99" s="82">
        <f>SUM(C100:C100)</f>
        <v>14000</v>
      </c>
      <c r="D99" s="82">
        <f>SUM(D100:D100)</f>
        <v>6420.15</v>
      </c>
      <c r="E99" s="152">
        <f t="shared" si="6"/>
        <v>0.4585821428571428</v>
      </c>
    </row>
    <row r="100" spans="1:5" ht="13.5" thickBot="1">
      <c r="A100" s="115" t="s">
        <v>1</v>
      </c>
      <c r="B100" s="116" t="s">
        <v>95</v>
      </c>
      <c r="C100" s="53">
        <v>14000</v>
      </c>
      <c r="D100" s="112">
        <v>6420.15</v>
      </c>
      <c r="E100" s="229">
        <f t="shared" si="6"/>
        <v>0.4585821428571428</v>
      </c>
    </row>
    <row r="101" spans="1:5" s="1" customFormat="1" ht="13.5" thickBot="1">
      <c r="A101" s="242" t="s">
        <v>44</v>
      </c>
      <c r="B101" s="243" t="s">
        <v>29</v>
      </c>
      <c r="C101" s="146">
        <f>SUM(C102:C102)</f>
        <v>1100000</v>
      </c>
      <c r="D101" s="146">
        <f>SUM(D102:D102)</f>
        <v>1026</v>
      </c>
      <c r="E101" s="173">
        <f t="shared" si="6"/>
        <v>0.0009327272727272727</v>
      </c>
    </row>
    <row r="102" spans="1:5" s="2" customFormat="1" ht="12.75">
      <c r="A102" s="76"/>
      <c r="B102" s="77" t="s">
        <v>127</v>
      </c>
      <c r="C102" s="78">
        <f>SUM(C103:C105)</f>
        <v>1100000</v>
      </c>
      <c r="D102" s="78">
        <f>SUM(D103:D105)</f>
        <v>1026</v>
      </c>
      <c r="E102" s="160">
        <f t="shared" si="6"/>
        <v>0.0009327272727272727</v>
      </c>
    </row>
    <row r="103" spans="1:5" ht="45">
      <c r="A103" s="91" t="s">
        <v>8</v>
      </c>
      <c r="B103" s="92" t="s">
        <v>173</v>
      </c>
      <c r="C103" s="93">
        <v>1100000</v>
      </c>
      <c r="D103" s="93">
        <v>0</v>
      </c>
      <c r="E103" s="167">
        <f t="shared" si="6"/>
        <v>0</v>
      </c>
    </row>
    <row r="104" spans="1:5" s="17" customFormat="1" ht="38.25">
      <c r="A104" s="129" t="s">
        <v>10</v>
      </c>
      <c r="B104" s="120" t="s">
        <v>169</v>
      </c>
      <c r="C104" s="211">
        <v>0</v>
      </c>
      <c r="D104" s="211">
        <v>55</v>
      </c>
      <c r="E104" s="165"/>
    </row>
    <row r="105" spans="1:5" s="17" customFormat="1" ht="39" thickBot="1">
      <c r="A105" s="139" t="s">
        <v>238</v>
      </c>
      <c r="B105" s="124" t="s">
        <v>239</v>
      </c>
      <c r="C105" s="141">
        <v>0</v>
      </c>
      <c r="D105" s="141">
        <v>971</v>
      </c>
      <c r="E105" s="244"/>
    </row>
    <row r="106" spans="1:5" s="2" customFormat="1" ht="51.75" thickBot="1">
      <c r="A106" s="240" t="s">
        <v>114</v>
      </c>
      <c r="B106" s="241" t="s">
        <v>115</v>
      </c>
      <c r="C106" s="237">
        <f>SUM(C108)</f>
        <v>11693</v>
      </c>
      <c r="D106" s="237">
        <f>SUM(D108)</f>
        <v>5844</v>
      </c>
      <c r="E106" s="238">
        <f aca="true" t="shared" si="7" ref="E106:E115">D106/C106</f>
        <v>0.49978619686992215</v>
      </c>
    </row>
    <row r="107" spans="1:5" s="2" customFormat="1" ht="12.75">
      <c r="A107" s="72"/>
      <c r="B107" s="73" t="s">
        <v>127</v>
      </c>
      <c r="C107" s="82">
        <f>SUM(C109)</f>
        <v>11693</v>
      </c>
      <c r="D107" s="82">
        <f>SUM(D109)</f>
        <v>5844</v>
      </c>
      <c r="E107" s="152">
        <f t="shared" si="7"/>
        <v>0.49978619686992215</v>
      </c>
    </row>
    <row r="108" spans="1:5" ht="38.25">
      <c r="A108" s="44" t="s">
        <v>112</v>
      </c>
      <c r="B108" s="65" t="s">
        <v>113</v>
      </c>
      <c r="C108" s="28">
        <f>C110</f>
        <v>11693</v>
      </c>
      <c r="D108" s="28">
        <f>D110</f>
        <v>5844</v>
      </c>
      <c r="E108" s="164">
        <f t="shared" si="7"/>
        <v>0.49978619686992215</v>
      </c>
    </row>
    <row r="109" spans="1:5" s="2" customFormat="1" ht="12.75">
      <c r="A109" s="37"/>
      <c r="B109" s="57" t="s">
        <v>127</v>
      </c>
      <c r="C109" s="36">
        <f>SUM(C110)</f>
        <v>11693</v>
      </c>
      <c r="D109" s="36">
        <f>SUM(D110)</f>
        <v>5844</v>
      </c>
      <c r="E109" s="153">
        <f t="shared" si="7"/>
        <v>0.49978619686992215</v>
      </c>
    </row>
    <row r="110" spans="1:5" ht="90" thickBot="1">
      <c r="A110" s="43" t="s">
        <v>107</v>
      </c>
      <c r="B110" s="122" t="s">
        <v>202</v>
      </c>
      <c r="C110" s="19">
        <v>11693</v>
      </c>
      <c r="D110" s="19">
        <v>5844</v>
      </c>
      <c r="E110" s="161">
        <f t="shared" si="7"/>
        <v>0.49978619686992215</v>
      </c>
    </row>
    <row r="111" spans="1:5" s="2" customFormat="1" ht="13.5" thickBot="1">
      <c r="A111" s="14" t="s">
        <v>132</v>
      </c>
      <c r="B111" s="61" t="s">
        <v>133</v>
      </c>
      <c r="C111" s="21">
        <f>SUM(C113)</f>
        <v>2400</v>
      </c>
      <c r="D111" s="21">
        <f>SUM(D113)</f>
        <v>0</v>
      </c>
      <c r="E111" s="168">
        <f t="shared" si="7"/>
        <v>0</v>
      </c>
    </row>
    <row r="112" spans="1:5" s="2" customFormat="1" ht="12.75">
      <c r="A112" s="37"/>
      <c r="B112" s="57" t="s">
        <v>127</v>
      </c>
      <c r="C112" s="36">
        <f aca="true" t="shared" si="8" ref="C112:D114">SUM(C113)</f>
        <v>2400</v>
      </c>
      <c r="D112" s="36">
        <f t="shared" si="8"/>
        <v>0</v>
      </c>
      <c r="E112" s="153">
        <f t="shared" si="7"/>
        <v>0</v>
      </c>
    </row>
    <row r="113" spans="1:5" s="1" customFormat="1" ht="12.75">
      <c r="A113" s="47" t="s">
        <v>134</v>
      </c>
      <c r="B113" s="67" t="s">
        <v>135</v>
      </c>
      <c r="C113" s="25">
        <f t="shared" si="8"/>
        <v>2400</v>
      </c>
      <c r="D113" s="25">
        <f t="shared" si="8"/>
        <v>0</v>
      </c>
      <c r="E113" s="158">
        <f t="shared" si="7"/>
        <v>0</v>
      </c>
    </row>
    <row r="114" spans="1:5" s="2" customFormat="1" ht="12.75">
      <c r="A114" s="37"/>
      <c r="B114" s="57" t="s">
        <v>127</v>
      </c>
      <c r="C114" s="56">
        <f t="shared" si="8"/>
        <v>2400</v>
      </c>
      <c r="D114" s="56">
        <f t="shared" si="8"/>
        <v>0</v>
      </c>
      <c r="E114" s="169">
        <f t="shared" si="7"/>
        <v>0</v>
      </c>
    </row>
    <row r="115" spans="1:5" s="2" customFormat="1" ht="77.25" thickBot="1">
      <c r="A115" s="49" t="s">
        <v>107</v>
      </c>
      <c r="B115" s="68" t="s">
        <v>111</v>
      </c>
      <c r="C115" s="83">
        <v>2400</v>
      </c>
      <c r="D115" s="83">
        <v>0</v>
      </c>
      <c r="E115" s="170">
        <f t="shared" si="7"/>
        <v>0</v>
      </c>
    </row>
    <row r="116" spans="1:5" s="2" customFormat="1" ht="26.25" thickBot="1">
      <c r="A116" s="14" t="s">
        <v>45</v>
      </c>
      <c r="B116" s="61" t="s">
        <v>46</v>
      </c>
      <c r="C116" s="21">
        <f>SUM(C117:C117)</f>
        <v>32000</v>
      </c>
      <c r="D116" s="21">
        <f>SUM(D117:D117)</f>
        <v>16100.43</v>
      </c>
      <c r="E116" s="168">
        <f>D116/C116</f>
        <v>0.5031384375</v>
      </c>
    </row>
    <row r="117" spans="1:5" s="2" customFormat="1" ht="12.75">
      <c r="A117" s="76"/>
      <c r="B117" s="77" t="s">
        <v>127</v>
      </c>
      <c r="C117" s="78">
        <f>SUM(C119,C122)</f>
        <v>32000</v>
      </c>
      <c r="D117" s="78">
        <f>SUM(D119,D122)</f>
        <v>16100.43</v>
      </c>
      <c r="E117" s="160">
        <f>D117/C117</f>
        <v>0.5031384375</v>
      </c>
    </row>
    <row r="118" spans="1:5" s="1" customFormat="1" ht="12.75">
      <c r="A118" s="48" t="s">
        <v>187</v>
      </c>
      <c r="B118" s="63" t="s">
        <v>188</v>
      </c>
      <c r="C118" s="26">
        <f>SUM(C119)</f>
        <v>12000</v>
      </c>
      <c r="D118" s="26">
        <f>SUM(D119)</f>
        <v>6000</v>
      </c>
      <c r="E118" s="154">
        <f aca="true" t="shared" si="9" ref="E118:E123">D118/C118</f>
        <v>0.5</v>
      </c>
    </row>
    <row r="119" spans="1:5" s="2" customFormat="1" ht="12.75">
      <c r="A119" s="37"/>
      <c r="B119" s="57" t="s">
        <v>127</v>
      </c>
      <c r="C119" s="36">
        <f>SUM(C120)</f>
        <v>12000</v>
      </c>
      <c r="D119" s="36">
        <f>SUM(D120)</f>
        <v>6000</v>
      </c>
      <c r="E119" s="153">
        <f t="shared" si="9"/>
        <v>0.5</v>
      </c>
    </row>
    <row r="120" spans="1:5" s="2" customFormat="1" ht="89.25">
      <c r="A120" s="49" t="s">
        <v>107</v>
      </c>
      <c r="B120" s="120" t="s">
        <v>202</v>
      </c>
      <c r="C120" s="83">
        <v>12000</v>
      </c>
      <c r="D120" s="83">
        <v>6000</v>
      </c>
      <c r="E120" s="170">
        <f t="shared" si="9"/>
        <v>0.5</v>
      </c>
    </row>
    <row r="121" spans="1:5" s="1" customFormat="1" ht="12.75">
      <c r="A121" s="48" t="s">
        <v>47</v>
      </c>
      <c r="B121" s="63" t="s">
        <v>48</v>
      </c>
      <c r="C121" s="26">
        <f>SUM(C122)</f>
        <v>20000</v>
      </c>
      <c r="D121" s="26">
        <f>SUM(D122)</f>
        <v>10100.43</v>
      </c>
      <c r="E121" s="154">
        <f t="shared" si="9"/>
        <v>0.5050215</v>
      </c>
    </row>
    <row r="122" spans="1:5" s="2" customFormat="1" ht="12.75">
      <c r="A122" s="37"/>
      <c r="B122" s="57" t="s">
        <v>127</v>
      </c>
      <c r="C122" s="36">
        <f>SUM(C123:C126)</f>
        <v>20000</v>
      </c>
      <c r="D122" s="36">
        <f>SUM(D123:D126)</f>
        <v>10100.43</v>
      </c>
      <c r="E122" s="153">
        <f t="shared" si="9"/>
        <v>0.5050215</v>
      </c>
    </row>
    <row r="123" spans="1:5" ht="38.25">
      <c r="A123" s="40" t="s">
        <v>5</v>
      </c>
      <c r="B123" s="120" t="s">
        <v>170</v>
      </c>
      <c r="C123" s="20">
        <v>20000</v>
      </c>
      <c r="D123" s="20">
        <v>8217.58</v>
      </c>
      <c r="E123" s="155">
        <f t="shared" si="9"/>
        <v>0.410879</v>
      </c>
    </row>
    <row r="124" spans="1:5" ht="38.25">
      <c r="A124" s="130" t="s">
        <v>222</v>
      </c>
      <c r="B124" s="122" t="s">
        <v>228</v>
      </c>
      <c r="C124" s="4">
        <v>0</v>
      </c>
      <c r="D124" s="4">
        <v>280.81</v>
      </c>
      <c r="E124" s="155">
        <v>0</v>
      </c>
    </row>
    <row r="125" spans="1:5" ht="25.5">
      <c r="A125" s="129" t="s">
        <v>224</v>
      </c>
      <c r="B125" s="120" t="s">
        <v>225</v>
      </c>
      <c r="C125" s="13">
        <v>0</v>
      </c>
      <c r="D125" s="13">
        <v>22.04</v>
      </c>
      <c r="E125" s="155"/>
    </row>
    <row r="126" spans="1:5" ht="13.5" thickBot="1">
      <c r="A126" s="129" t="s">
        <v>1</v>
      </c>
      <c r="B126" s="120" t="s">
        <v>95</v>
      </c>
      <c r="C126" s="13">
        <v>0</v>
      </c>
      <c r="D126" s="13">
        <v>1580</v>
      </c>
      <c r="E126" s="155"/>
    </row>
    <row r="127" spans="1:5" s="2" customFormat="1" ht="77.25" thickBot="1">
      <c r="A127" s="14" t="s">
        <v>49</v>
      </c>
      <c r="B127" s="61" t="s">
        <v>50</v>
      </c>
      <c r="C127" s="21">
        <f>SUM(C129,C133,C144,C158,C165)</f>
        <v>93447654.33</v>
      </c>
      <c r="D127" s="21">
        <f>SUM(D129,D133,D144,D158,D165)</f>
        <v>56239177.56</v>
      </c>
      <c r="E127" s="168">
        <f aca="true" t="shared" si="10" ref="E127:E135">D127/C127</f>
        <v>0.6018254600741245</v>
      </c>
    </row>
    <row r="128" spans="1:5" s="2" customFormat="1" ht="12.75">
      <c r="A128" s="37"/>
      <c r="B128" s="57" t="s">
        <v>127</v>
      </c>
      <c r="C128" s="36">
        <f>SUM(C130,C134,C145,C159,C166)</f>
        <v>93447654.33</v>
      </c>
      <c r="D128" s="36">
        <f>SUM(D130,D134,D145,D159,D166)</f>
        <v>56239177.56</v>
      </c>
      <c r="E128" s="153">
        <f t="shared" si="10"/>
        <v>0.6018254600741245</v>
      </c>
    </row>
    <row r="129" spans="1:5" s="1" customFormat="1" ht="38.25">
      <c r="A129" s="41" t="s">
        <v>51</v>
      </c>
      <c r="B129" s="62" t="s">
        <v>52</v>
      </c>
      <c r="C129" s="25">
        <f>SUM(C131:C132)</f>
        <v>86100</v>
      </c>
      <c r="D129" s="25">
        <f>SUM(D131:D132)</f>
        <v>70415.65999999999</v>
      </c>
      <c r="E129" s="158">
        <f t="shared" si="10"/>
        <v>0.8178357723577234</v>
      </c>
    </row>
    <row r="130" spans="1:5" s="2" customFormat="1" ht="12.75">
      <c r="A130" s="37"/>
      <c r="B130" s="57" t="s">
        <v>127</v>
      </c>
      <c r="C130" s="36">
        <f>SUM(C131:C132)</f>
        <v>86100</v>
      </c>
      <c r="D130" s="36">
        <f>SUM(D131:D132)</f>
        <v>70415.65999999999</v>
      </c>
      <c r="E130" s="153">
        <f t="shared" si="10"/>
        <v>0.8178357723577234</v>
      </c>
    </row>
    <row r="131" spans="1:5" ht="63.75">
      <c r="A131" s="39" t="s">
        <v>11</v>
      </c>
      <c r="B131" s="64" t="s">
        <v>175</v>
      </c>
      <c r="C131" s="18">
        <v>86000</v>
      </c>
      <c r="D131" s="18">
        <v>69986.87</v>
      </c>
      <c r="E131" s="157">
        <f t="shared" si="10"/>
        <v>0.8138008139534884</v>
      </c>
    </row>
    <row r="132" spans="1:5" ht="38.25">
      <c r="A132" s="39" t="s">
        <v>10</v>
      </c>
      <c r="B132" s="64" t="s">
        <v>169</v>
      </c>
      <c r="C132" s="18">
        <v>100</v>
      </c>
      <c r="D132" s="18">
        <v>428.79</v>
      </c>
      <c r="E132" s="157">
        <f t="shared" si="10"/>
        <v>4.2879000000000005</v>
      </c>
    </row>
    <row r="133" spans="1:5" s="1" customFormat="1" ht="76.5">
      <c r="A133" s="42" t="s">
        <v>53</v>
      </c>
      <c r="B133" s="63" t="s">
        <v>55</v>
      </c>
      <c r="C133" s="26">
        <f>SUM(C135:C143)</f>
        <v>23300327.33</v>
      </c>
      <c r="D133" s="26">
        <f>SUM(D135:D143)</f>
        <v>12971005.1</v>
      </c>
      <c r="E133" s="154">
        <f t="shared" si="10"/>
        <v>0.5566876772284384</v>
      </c>
    </row>
    <row r="134" spans="1:5" s="2" customFormat="1" ht="12.75">
      <c r="A134" s="37"/>
      <c r="B134" s="57" t="s">
        <v>127</v>
      </c>
      <c r="C134" s="36">
        <f>SUM(C135:C143)</f>
        <v>23300327.33</v>
      </c>
      <c r="D134" s="36">
        <f>SUM(D135:D143)</f>
        <v>12971005.1</v>
      </c>
      <c r="E134" s="153">
        <f t="shared" si="10"/>
        <v>0.5566876772284384</v>
      </c>
    </row>
    <row r="135" spans="1:5" ht="25.5">
      <c r="A135" s="39" t="s">
        <v>14</v>
      </c>
      <c r="B135" s="102" t="s">
        <v>176</v>
      </c>
      <c r="C135" s="18">
        <v>21540377.33</v>
      </c>
      <c r="D135" s="18">
        <v>12042360.76</v>
      </c>
      <c r="E135" s="157">
        <f t="shared" si="10"/>
        <v>0.5590598797555976</v>
      </c>
    </row>
    <row r="136" spans="1:5" ht="12.75">
      <c r="A136" s="39" t="s">
        <v>15</v>
      </c>
      <c r="B136" s="102" t="s">
        <v>177</v>
      </c>
      <c r="C136" s="18">
        <v>810000</v>
      </c>
      <c r="D136" s="18">
        <v>382205.93</v>
      </c>
      <c r="E136" s="157">
        <f aca="true" t="shared" si="11" ref="E136:E143">D136/C136</f>
        <v>0.4718591728395062</v>
      </c>
    </row>
    <row r="137" spans="1:5" ht="12.75">
      <c r="A137" s="39" t="s">
        <v>16</v>
      </c>
      <c r="B137" s="102" t="s">
        <v>178</v>
      </c>
      <c r="C137" s="18">
        <v>59000</v>
      </c>
      <c r="D137" s="18">
        <v>31591</v>
      </c>
      <c r="E137" s="157">
        <f t="shared" si="11"/>
        <v>0.5354406779661017</v>
      </c>
    </row>
    <row r="138" spans="1:5" ht="25.5">
      <c r="A138" s="39" t="s">
        <v>13</v>
      </c>
      <c r="B138" s="102" t="s">
        <v>179</v>
      </c>
      <c r="C138" s="18">
        <v>720000</v>
      </c>
      <c r="D138" s="18">
        <v>300795.7</v>
      </c>
      <c r="E138" s="157">
        <f t="shared" si="11"/>
        <v>0.4177718055555556</v>
      </c>
    </row>
    <row r="139" spans="1:5" ht="12.75">
      <c r="A139" s="130" t="s">
        <v>17</v>
      </c>
      <c r="B139" s="122" t="s">
        <v>97</v>
      </c>
      <c r="C139" s="18">
        <v>0</v>
      </c>
      <c r="D139" s="18">
        <v>372</v>
      </c>
      <c r="E139" s="157"/>
    </row>
    <row r="140" spans="1:5" ht="25.5">
      <c r="A140" s="39" t="s">
        <v>12</v>
      </c>
      <c r="B140" s="102" t="s">
        <v>180</v>
      </c>
      <c r="C140" s="18">
        <v>100000</v>
      </c>
      <c r="D140" s="18">
        <v>28127</v>
      </c>
      <c r="E140" s="157">
        <f t="shared" si="11"/>
        <v>0.28127</v>
      </c>
    </row>
    <row r="141" spans="1:5" ht="38.25">
      <c r="A141" s="130" t="s">
        <v>222</v>
      </c>
      <c r="B141" s="122" t="s">
        <v>223</v>
      </c>
      <c r="C141" s="18">
        <v>900</v>
      </c>
      <c r="D141" s="18">
        <v>498.8</v>
      </c>
      <c r="E141" s="157">
        <f t="shared" si="11"/>
        <v>0.5542222222222223</v>
      </c>
    </row>
    <row r="142" spans="1:5" ht="12.75">
      <c r="A142" s="130" t="s">
        <v>307</v>
      </c>
      <c r="B142" s="122" t="s">
        <v>308</v>
      </c>
      <c r="C142" s="18">
        <v>12020</v>
      </c>
      <c r="D142" s="18">
        <v>5731</v>
      </c>
      <c r="E142" s="157">
        <f t="shared" si="11"/>
        <v>0.47678868552412645</v>
      </c>
    </row>
    <row r="143" spans="1:5" ht="38.25">
      <c r="A143" s="39" t="s">
        <v>10</v>
      </c>
      <c r="B143" s="59" t="s">
        <v>169</v>
      </c>
      <c r="C143" s="18">
        <v>58030</v>
      </c>
      <c r="D143" s="18">
        <v>179322.91</v>
      </c>
      <c r="E143" s="157">
        <f t="shared" si="11"/>
        <v>3.0901759434775116</v>
      </c>
    </row>
    <row r="144" spans="1:5" s="1" customFormat="1" ht="89.25">
      <c r="A144" s="42" t="s">
        <v>54</v>
      </c>
      <c r="B144" s="63" t="s">
        <v>56</v>
      </c>
      <c r="C144" s="26">
        <f>SUM(C146:C157)</f>
        <v>13489600</v>
      </c>
      <c r="D144" s="26">
        <f>SUM(D146:D157)</f>
        <v>13431092.830000002</v>
      </c>
      <c r="E144" s="154">
        <f>D144/C144</f>
        <v>0.9956627943007949</v>
      </c>
    </row>
    <row r="145" spans="1:5" s="2" customFormat="1" ht="12.75">
      <c r="A145" s="37"/>
      <c r="B145" s="57" t="s">
        <v>127</v>
      </c>
      <c r="C145" s="36">
        <f>SUM(C146:C157)</f>
        <v>13489600</v>
      </c>
      <c r="D145" s="36">
        <f>SUM(D146:D157)</f>
        <v>13431092.830000002</v>
      </c>
      <c r="E145" s="153">
        <f>D145/C145</f>
        <v>0.9956627943007949</v>
      </c>
    </row>
    <row r="146" spans="1:5" ht="25.5">
      <c r="A146" s="39" t="s">
        <v>14</v>
      </c>
      <c r="B146" s="59" t="s">
        <v>176</v>
      </c>
      <c r="C146" s="18">
        <v>7813500</v>
      </c>
      <c r="D146" s="18">
        <v>5197806.83</v>
      </c>
      <c r="E146" s="157">
        <f>D146/C146</f>
        <v>0.6652341242720932</v>
      </c>
    </row>
    <row r="147" spans="1:5" ht="12.75">
      <c r="A147" s="39" t="s">
        <v>15</v>
      </c>
      <c r="B147" s="59" t="s">
        <v>177</v>
      </c>
      <c r="C147" s="18">
        <v>1220000</v>
      </c>
      <c r="D147" s="18">
        <v>783087.41</v>
      </c>
      <c r="E147" s="157">
        <f aca="true" t="shared" si="12" ref="E147:E157">D147/C147</f>
        <v>0.6418749262295083</v>
      </c>
    </row>
    <row r="148" spans="1:5" ht="12.75">
      <c r="A148" s="39" t="s">
        <v>16</v>
      </c>
      <c r="B148" s="59" t="s">
        <v>178</v>
      </c>
      <c r="C148" s="18">
        <v>6500</v>
      </c>
      <c r="D148" s="18">
        <v>4120.19</v>
      </c>
      <c r="E148" s="157">
        <f t="shared" si="12"/>
        <v>0.6338753846153845</v>
      </c>
    </row>
    <row r="149" spans="1:5" ht="25.5">
      <c r="A149" s="39" t="s">
        <v>13</v>
      </c>
      <c r="B149" s="59" t="s">
        <v>179</v>
      </c>
      <c r="C149" s="18">
        <v>410000</v>
      </c>
      <c r="D149" s="18">
        <v>274676</v>
      </c>
      <c r="E149" s="157">
        <f t="shared" si="12"/>
        <v>0.6699414634146341</v>
      </c>
    </row>
    <row r="150" spans="1:5" ht="25.5">
      <c r="A150" s="39" t="s">
        <v>19</v>
      </c>
      <c r="B150" s="102" t="s">
        <v>181</v>
      </c>
      <c r="C150" s="18">
        <v>212000</v>
      </c>
      <c r="D150" s="18">
        <v>101406</v>
      </c>
      <c r="E150" s="157">
        <f t="shared" si="12"/>
        <v>0.47833018867924526</v>
      </c>
    </row>
    <row r="151" spans="1:5" ht="25.5">
      <c r="A151" s="39" t="s">
        <v>18</v>
      </c>
      <c r="B151" s="102" t="s">
        <v>182</v>
      </c>
      <c r="C151" s="18">
        <v>12500</v>
      </c>
      <c r="D151" s="18">
        <v>10321.58</v>
      </c>
      <c r="E151" s="157">
        <f t="shared" si="12"/>
        <v>0.8257264</v>
      </c>
    </row>
    <row r="152" spans="1:5" ht="12.75">
      <c r="A152" s="39" t="s">
        <v>17</v>
      </c>
      <c r="B152" s="59" t="s">
        <v>97</v>
      </c>
      <c r="C152" s="18">
        <v>0</v>
      </c>
      <c r="D152" s="18">
        <v>38048.5</v>
      </c>
      <c r="E152" s="157"/>
    </row>
    <row r="153" spans="1:5" ht="25.5">
      <c r="A153" s="39" t="s">
        <v>12</v>
      </c>
      <c r="B153" s="59" t="s">
        <v>180</v>
      </c>
      <c r="C153" s="18">
        <v>3000000</v>
      </c>
      <c r="D153" s="18">
        <v>6206833.59</v>
      </c>
      <c r="E153" s="157">
        <f t="shared" si="12"/>
        <v>2.06894453</v>
      </c>
    </row>
    <row r="154" spans="1:5" ht="38.25">
      <c r="A154" s="130" t="s">
        <v>222</v>
      </c>
      <c r="B154" s="122" t="s">
        <v>223</v>
      </c>
      <c r="C154" s="18">
        <v>12200</v>
      </c>
      <c r="D154" s="18">
        <v>8965.72</v>
      </c>
      <c r="E154" s="157">
        <f t="shared" si="12"/>
        <v>0.7348950819672131</v>
      </c>
    </row>
    <row r="155" spans="1:5" ht="12.75">
      <c r="A155" s="130" t="s">
        <v>307</v>
      </c>
      <c r="B155" s="122" t="s">
        <v>308</v>
      </c>
      <c r="C155" s="18">
        <v>7300</v>
      </c>
      <c r="D155" s="18">
        <v>2960</v>
      </c>
      <c r="E155" s="157">
        <f t="shared" si="12"/>
        <v>0.4054794520547945</v>
      </c>
    </row>
    <row r="156" spans="1:5" ht="38.25">
      <c r="A156" s="39" t="s">
        <v>10</v>
      </c>
      <c r="B156" s="122" t="s">
        <v>169</v>
      </c>
      <c r="C156" s="18">
        <v>95600</v>
      </c>
      <c r="D156" s="18">
        <v>55772.51</v>
      </c>
      <c r="E156" s="157">
        <f t="shared" si="12"/>
        <v>0.5833944560669456</v>
      </c>
    </row>
    <row r="157" spans="1:5" ht="38.25">
      <c r="A157" s="130" t="s">
        <v>309</v>
      </c>
      <c r="B157" s="122" t="s">
        <v>310</v>
      </c>
      <c r="C157" s="18">
        <v>700000</v>
      </c>
      <c r="D157" s="18">
        <v>747094.5</v>
      </c>
      <c r="E157" s="157">
        <f t="shared" si="12"/>
        <v>1.0672778571428572</v>
      </c>
    </row>
    <row r="158" spans="1:5" s="1" customFormat="1" ht="51">
      <c r="A158" s="42" t="s">
        <v>57</v>
      </c>
      <c r="B158" s="63" t="s">
        <v>58</v>
      </c>
      <c r="C158" s="26">
        <f>SUM(C160:C164)</f>
        <v>717000</v>
      </c>
      <c r="D158" s="26">
        <f>SUM(D160:D164)</f>
        <v>1395996.97</v>
      </c>
      <c r="E158" s="154">
        <f>D158/C158</f>
        <v>1.9469971687587169</v>
      </c>
    </row>
    <row r="159" spans="1:5" s="2" customFormat="1" ht="12.75">
      <c r="A159" s="37"/>
      <c r="B159" s="57" t="s">
        <v>127</v>
      </c>
      <c r="C159" s="36">
        <f>SUM(C160:C164)</f>
        <v>717000</v>
      </c>
      <c r="D159" s="36">
        <f>SUM(D160:D164)</f>
        <v>1395996.97</v>
      </c>
      <c r="E159" s="153">
        <f>D159/C159</f>
        <v>1.9469971687587169</v>
      </c>
    </row>
    <row r="160" spans="1:5" ht="12.75">
      <c r="A160" s="39" t="s">
        <v>20</v>
      </c>
      <c r="B160" s="59" t="s">
        <v>98</v>
      </c>
      <c r="C160" s="18">
        <v>600000</v>
      </c>
      <c r="D160" s="18">
        <v>361800.09</v>
      </c>
      <c r="E160" s="157">
        <f>D160/C160</f>
        <v>0.6030001500000001</v>
      </c>
    </row>
    <row r="161" spans="1:5" ht="25.5">
      <c r="A161" s="130" t="s">
        <v>8</v>
      </c>
      <c r="B161" s="122" t="s">
        <v>173</v>
      </c>
      <c r="C161" s="18">
        <v>0</v>
      </c>
      <c r="D161" s="18">
        <v>994436.96</v>
      </c>
      <c r="E161" s="157"/>
    </row>
    <row r="162" spans="1:5" ht="51">
      <c r="A162" s="98" t="s">
        <v>140</v>
      </c>
      <c r="B162" s="99" t="s">
        <v>164</v>
      </c>
      <c r="C162" s="18">
        <v>117000</v>
      </c>
      <c r="D162" s="18">
        <v>38013.8</v>
      </c>
      <c r="E162" s="157">
        <f>D162/C162</f>
        <v>0.32490427350427353</v>
      </c>
    </row>
    <row r="163" spans="1:5" ht="12.75">
      <c r="A163" s="98" t="s">
        <v>4</v>
      </c>
      <c r="B163" s="99" t="s">
        <v>96</v>
      </c>
      <c r="C163" s="18">
        <v>0</v>
      </c>
      <c r="D163" s="18">
        <v>1646.95</v>
      </c>
      <c r="E163" s="157"/>
    </row>
    <row r="164" spans="1:5" ht="12.75">
      <c r="A164" s="98" t="s">
        <v>3</v>
      </c>
      <c r="B164" s="99" t="s">
        <v>171</v>
      </c>
      <c r="C164" s="18">
        <v>0</v>
      </c>
      <c r="D164" s="18">
        <v>99.17</v>
      </c>
      <c r="E164" s="157"/>
    </row>
    <row r="165" spans="1:5" s="1" customFormat="1" ht="38.25">
      <c r="A165" s="42" t="s">
        <v>59</v>
      </c>
      <c r="B165" s="63" t="s">
        <v>60</v>
      </c>
      <c r="C165" s="26">
        <f>SUM(C167:C168)</f>
        <v>55854627</v>
      </c>
      <c r="D165" s="26">
        <f>SUM(D167:D168)</f>
        <v>28370667</v>
      </c>
      <c r="E165" s="154">
        <f aca="true" t="shared" si="13" ref="E165:E179">D165/C165</f>
        <v>0.5079376324543354</v>
      </c>
    </row>
    <row r="166" spans="1:5" s="2" customFormat="1" ht="12.75">
      <c r="A166" s="37"/>
      <c r="B166" s="57" t="s">
        <v>127</v>
      </c>
      <c r="C166" s="36">
        <f>SUM(C167:C168)</f>
        <v>55854627</v>
      </c>
      <c r="D166" s="36">
        <f>SUM(D167:D168)</f>
        <v>28370667</v>
      </c>
      <c r="E166" s="153">
        <f t="shared" si="13"/>
        <v>0.5079376324543354</v>
      </c>
    </row>
    <row r="167" spans="1:5" ht="25.5">
      <c r="A167" s="39" t="s">
        <v>22</v>
      </c>
      <c r="B167" s="102" t="s">
        <v>183</v>
      </c>
      <c r="C167" s="18">
        <v>53384627</v>
      </c>
      <c r="D167" s="18">
        <v>26061362</v>
      </c>
      <c r="E167" s="157">
        <f t="shared" si="13"/>
        <v>0.48818102634677957</v>
      </c>
    </row>
    <row r="168" spans="1:5" ht="26.25" thickBot="1">
      <c r="A168" s="40" t="s">
        <v>21</v>
      </c>
      <c r="B168" s="105" t="s">
        <v>184</v>
      </c>
      <c r="C168" s="20">
        <v>2470000</v>
      </c>
      <c r="D168" s="20">
        <v>2309305</v>
      </c>
      <c r="E168" s="157">
        <f t="shared" si="13"/>
        <v>0.9349412955465587</v>
      </c>
    </row>
    <row r="169" spans="1:5" s="2" customFormat="1" ht="13.5" thickBot="1">
      <c r="A169" s="14" t="s">
        <v>61</v>
      </c>
      <c r="B169" s="61" t="s">
        <v>62</v>
      </c>
      <c r="C169" s="21">
        <f>SUM(C170:C171)</f>
        <v>51175108</v>
      </c>
      <c r="D169" s="21">
        <f>SUM(D170:D171)</f>
        <v>30959270.05</v>
      </c>
      <c r="E169" s="168">
        <f t="shared" si="13"/>
        <v>0.6049673612804101</v>
      </c>
    </row>
    <row r="170" spans="1:5" s="2" customFormat="1" ht="12.75">
      <c r="A170" s="76"/>
      <c r="B170" s="77" t="s">
        <v>127</v>
      </c>
      <c r="C170" s="78">
        <f>SUM(C173,C179,C194,C186,C176,C189)</f>
        <v>48375108</v>
      </c>
      <c r="D170" s="78">
        <f>SUM(D173,D179,D194,D186,D176,D189)</f>
        <v>28959270.05</v>
      </c>
      <c r="E170" s="160">
        <f t="shared" si="13"/>
        <v>0.5986399048452771</v>
      </c>
    </row>
    <row r="171" spans="1:5" s="2" customFormat="1" ht="12.75">
      <c r="A171" s="37"/>
      <c r="B171" s="57" t="s">
        <v>128</v>
      </c>
      <c r="C171" s="36">
        <f>SUM(C190)</f>
        <v>2800000</v>
      </c>
      <c r="D171" s="36">
        <f>SUM(D190)</f>
        <v>2000000</v>
      </c>
      <c r="E171" s="153">
        <f t="shared" si="13"/>
        <v>0.7142857142857143</v>
      </c>
    </row>
    <row r="172" spans="1:5" s="1" customFormat="1" ht="38.25">
      <c r="A172" s="41" t="s">
        <v>63</v>
      </c>
      <c r="B172" s="62" t="s">
        <v>64</v>
      </c>
      <c r="C172" s="25">
        <f>SUM(C174)</f>
        <v>40470905</v>
      </c>
      <c r="D172" s="25">
        <f>SUM(D174)</f>
        <v>24909166</v>
      </c>
      <c r="E172" s="158">
        <f t="shared" si="13"/>
        <v>0.6154832959628652</v>
      </c>
    </row>
    <row r="173" spans="1:5" s="2" customFormat="1" ht="12.75">
      <c r="A173" s="37"/>
      <c r="B173" s="57" t="s">
        <v>127</v>
      </c>
      <c r="C173" s="36">
        <f>SUM(C174)</f>
        <v>40470905</v>
      </c>
      <c r="D173" s="36">
        <f>SUM(D174)</f>
        <v>24909166</v>
      </c>
      <c r="E173" s="153">
        <f t="shared" si="13"/>
        <v>0.6154832959628652</v>
      </c>
    </row>
    <row r="174" spans="1:5" ht="25.5">
      <c r="A174" s="39" t="s">
        <v>23</v>
      </c>
      <c r="B174" s="59" t="s">
        <v>99</v>
      </c>
      <c r="C174" s="18">
        <v>40470905</v>
      </c>
      <c r="D174" s="18">
        <v>24909166</v>
      </c>
      <c r="E174" s="157">
        <f t="shared" si="13"/>
        <v>0.6154832959628652</v>
      </c>
    </row>
    <row r="175" spans="1:5" s="1" customFormat="1" ht="25.5">
      <c r="A175" s="106" t="s">
        <v>259</v>
      </c>
      <c r="B175" s="70" t="s">
        <v>260</v>
      </c>
      <c r="C175" s="25">
        <f>SUM(C177)</f>
        <v>7740256</v>
      </c>
      <c r="D175" s="25">
        <f>SUM(D177)</f>
        <v>3870126</v>
      </c>
      <c r="E175" s="158">
        <f>D175/C175</f>
        <v>0.4999997416106134</v>
      </c>
    </row>
    <row r="176" spans="1:5" s="2" customFormat="1" ht="12.75">
      <c r="A176" s="37"/>
      <c r="B176" s="57" t="s">
        <v>127</v>
      </c>
      <c r="C176" s="36">
        <f>SUM(C177)</f>
        <v>7740256</v>
      </c>
      <c r="D176" s="36">
        <f>SUM(D177)</f>
        <v>3870126</v>
      </c>
      <c r="E176" s="153">
        <f>D176/C176</f>
        <v>0.4999997416106134</v>
      </c>
    </row>
    <row r="177" spans="1:5" ht="25.5">
      <c r="A177" s="39" t="s">
        <v>23</v>
      </c>
      <c r="B177" s="59" t="s">
        <v>99</v>
      </c>
      <c r="C177" s="18">
        <v>7740256</v>
      </c>
      <c r="D177" s="18">
        <v>3870126</v>
      </c>
      <c r="E177" s="157">
        <f>D177/C177</f>
        <v>0.4999997416106134</v>
      </c>
    </row>
    <row r="178" spans="1:5" s="1" customFormat="1" ht="12.75">
      <c r="A178" s="48" t="s">
        <v>65</v>
      </c>
      <c r="B178" s="63" t="s">
        <v>66</v>
      </c>
      <c r="C178" s="26">
        <f>SUM(C179:C179)</f>
        <v>21000</v>
      </c>
      <c r="D178" s="26">
        <f>SUM(D179:D179)</f>
        <v>109248.43</v>
      </c>
      <c r="E178" s="154">
        <f t="shared" si="13"/>
        <v>5.2023061904761905</v>
      </c>
    </row>
    <row r="179" spans="1:5" s="2" customFormat="1" ht="12.75">
      <c r="A179" s="37"/>
      <c r="B179" s="57" t="s">
        <v>127</v>
      </c>
      <c r="C179" s="36">
        <f>SUM(C180:C184)</f>
        <v>21000</v>
      </c>
      <c r="D179" s="36">
        <f>SUM(D180:D184)</f>
        <v>109248.43</v>
      </c>
      <c r="E179" s="153">
        <f t="shared" si="13"/>
        <v>5.2023061904761905</v>
      </c>
    </row>
    <row r="180" spans="1:5" s="2" customFormat="1" ht="38.25">
      <c r="A180" s="137" t="s">
        <v>5</v>
      </c>
      <c r="B180" s="138" t="s">
        <v>170</v>
      </c>
      <c r="C180" s="74">
        <v>0</v>
      </c>
      <c r="D180" s="74">
        <v>2369.16</v>
      </c>
      <c r="E180" s="179"/>
    </row>
    <row r="181" spans="1:5" s="2" customFormat="1" ht="51">
      <c r="A181" s="137" t="s">
        <v>311</v>
      </c>
      <c r="B181" s="138" t="s">
        <v>312</v>
      </c>
      <c r="C181" s="74">
        <v>0</v>
      </c>
      <c r="D181" s="74">
        <v>845</v>
      </c>
      <c r="E181" s="179"/>
    </row>
    <row r="182" spans="1:5" ht="12.75">
      <c r="A182" s="39" t="s">
        <v>3</v>
      </c>
      <c r="B182" s="59" t="s">
        <v>171</v>
      </c>
      <c r="C182" s="18">
        <v>21000</v>
      </c>
      <c r="D182" s="18">
        <v>384.43</v>
      </c>
      <c r="E182" s="179">
        <f>D182/C182</f>
        <v>0.018306190476190476</v>
      </c>
    </row>
    <row r="183" spans="1:5" ht="25.5">
      <c r="A183" s="130" t="s">
        <v>224</v>
      </c>
      <c r="B183" s="122" t="s">
        <v>225</v>
      </c>
      <c r="C183" s="18">
        <v>0</v>
      </c>
      <c r="D183" s="18">
        <v>95930.66</v>
      </c>
      <c r="E183" s="179"/>
    </row>
    <row r="184" spans="1:5" ht="38.25">
      <c r="A184" s="130" t="s">
        <v>234</v>
      </c>
      <c r="B184" s="122" t="s">
        <v>235</v>
      </c>
      <c r="C184" s="18">
        <v>0</v>
      </c>
      <c r="D184" s="18">
        <v>9719.18</v>
      </c>
      <c r="E184" s="179"/>
    </row>
    <row r="185" spans="1:5" s="1" customFormat="1" ht="12.75">
      <c r="A185" s="51" t="s">
        <v>216</v>
      </c>
      <c r="B185" s="65" t="s">
        <v>217</v>
      </c>
      <c r="C185" s="26">
        <f>SUM(C187)</f>
        <v>0</v>
      </c>
      <c r="D185" s="26">
        <f>SUM(D187)</f>
        <v>-1471</v>
      </c>
      <c r="E185" s="154"/>
    </row>
    <row r="186" spans="1:5" s="2" customFormat="1" ht="12.75">
      <c r="A186" s="37"/>
      <c r="B186" s="57" t="s">
        <v>127</v>
      </c>
      <c r="C186" s="36">
        <f>SUM(C187)</f>
        <v>0</v>
      </c>
      <c r="D186" s="36">
        <f>SUM(D187)</f>
        <v>-1471</v>
      </c>
      <c r="E186" s="153"/>
    </row>
    <row r="187" spans="1:5" ht="13.5" thickBot="1">
      <c r="A187" s="139" t="s">
        <v>218</v>
      </c>
      <c r="B187" s="124" t="s">
        <v>219</v>
      </c>
      <c r="C187" s="53">
        <v>0</v>
      </c>
      <c r="D187" s="53">
        <v>-1471</v>
      </c>
      <c r="E187" s="162"/>
    </row>
    <row r="188" spans="1:5" s="1" customFormat="1" ht="12.75">
      <c r="A188" s="51" t="s">
        <v>313</v>
      </c>
      <c r="B188" s="65" t="s">
        <v>314</v>
      </c>
      <c r="C188" s="26">
        <f>SUM(C189:C190)</f>
        <v>2800000</v>
      </c>
      <c r="D188" s="26">
        <f>SUM(D189:D190)</f>
        <v>2000728.62</v>
      </c>
      <c r="E188" s="154">
        <f>D188/C188</f>
        <v>0.7145459357142857</v>
      </c>
    </row>
    <row r="189" spans="1:5" s="2" customFormat="1" ht="12.75">
      <c r="A189" s="37"/>
      <c r="B189" s="57" t="s">
        <v>127</v>
      </c>
      <c r="C189" s="36">
        <f>SUM(C191)</f>
        <v>0</v>
      </c>
      <c r="D189" s="36">
        <f>SUM(D191)</f>
        <v>728.62</v>
      </c>
      <c r="E189" s="153"/>
    </row>
    <row r="190" spans="1:5" s="2" customFormat="1" ht="12.75">
      <c r="A190" s="37"/>
      <c r="B190" s="57" t="s">
        <v>128</v>
      </c>
      <c r="C190" s="36">
        <f>SUM(C192)</f>
        <v>2800000</v>
      </c>
      <c r="D190" s="36">
        <f>SUM(D192)</f>
        <v>2000000</v>
      </c>
      <c r="E190" s="153">
        <f>D190/C190</f>
        <v>0.7142857142857143</v>
      </c>
    </row>
    <row r="191" spans="1:5" ht="13.5" thickBot="1">
      <c r="A191" s="139" t="s">
        <v>3</v>
      </c>
      <c r="B191" s="124" t="s">
        <v>219</v>
      </c>
      <c r="C191" s="53">
        <v>0</v>
      </c>
      <c r="D191" s="53">
        <v>728.62</v>
      </c>
      <c r="E191" s="162"/>
    </row>
    <row r="192" spans="1:5" ht="89.25">
      <c r="A192" s="129" t="s">
        <v>303</v>
      </c>
      <c r="B192" s="120" t="s">
        <v>304</v>
      </c>
      <c r="C192" s="20">
        <v>2800000</v>
      </c>
      <c r="D192" s="20">
        <v>2000000</v>
      </c>
      <c r="E192" s="155">
        <f>D192/C192</f>
        <v>0.7142857142857143</v>
      </c>
    </row>
    <row r="193" spans="1:5" s="1" customFormat="1" ht="25.5">
      <c r="A193" s="48" t="s">
        <v>67</v>
      </c>
      <c r="B193" s="63" t="s">
        <v>68</v>
      </c>
      <c r="C193" s="26">
        <f>SUM(C195)</f>
        <v>142947</v>
      </c>
      <c r="D193" s="26">
        <f>SUM(D195)</f>
        <v>71472</v>
      </c>
      <c r="E193" s="154">
        <f aca="true" t="shared" si="14" ref="E193:E199">D193/C193</f>
        <v>0.49998950660034835</v>
      </c>
    </row>
    <row r="194" spans="1:5" s="2" customFormat="1" ht="12.75">
      <c r="A194" s="37"/>
      <c r="B194" s="57" t="s">
        <v>127</v>
      </c>
      <c r="C194" s="36">
        <f>SUM(C195)</f>
        <v>142947</v>
      </c>
      <c r="D194" s="36">
        <f>SUM(D195)</f>
        <v>71472</v>
      </c>
      <c r="E194" s="153">
        <f t="shared" si="14"/>
        <v>0.49998950660034835</v>
      </c>
    </row>
    <row r="195" spans="1:5" ht="26.25" thickBot="1">
      <c r="A195" s="52" t="s">
        <v>23</v>
      </c>
      <c r="B195" s="71" t="s">
        <v>99</v>
      </c>
      <c r="C195" s="53">
        <v>142947</v>
      </c>
      <c r="D195" s="53">
        <v>71472</v>
      </c>
      <c r="E195" s="162">
        <f t="shared" si="14"/>
        <v>0.49998950660034835</v>
      </c>
    </row>
    <row r="196" spans="1:5" s="2" customFormat="1" ht="13.5" thickBot="1">
      <c r="A196" s="14" t="s">
        <v>69</v>
      </c>
      <c r="B196" s="61" t="s">
        <v>70</v>
      </c>
      <c r="C196" s="21">
        <f>SUM(C198,C214,C224,C230,C239,C209,C233,C236)</f>
        <v>5507175.9</v>
      </c>
      <c r="D196" s="21">
        <f>SUM(D198,D214,D224,D230,D239,D209,D233,D236)</f>
        <v>2624384.27</v>
      </c>
      <c r="E196" s="168">
        <f t="shared" si="14"/>
        <v>0.4765390315569909</v>
      </c>
    </row>
    <row r="197" spans="1:5" s="2" customFormat="1" ht="12.75">
      <c r="A197" s="37"/>
      <c r="B197" s="57" t="s">
        <v>127</v>
      </c>
      <c r="C197" s="36">
        <f>SUM(C199,C215,C225,C240,C210,C231,C234,C237)</f>
        <v>5507175.9</v>
      </c>
      <c r="D197" s="36">
        <f>SUM(D199,D215,D225,D240,D210,D231,D234,D237)</f>
        <v>2624384.27</v>
      </c>
      <c r="E197" s="153">
        <f t="shared" si="14"/>
        <v>0.4765390315569909</v>
      </c>
    </row>
    <row r="198" spans="1:5" s="1" customFormat="1" ht="12.75">
      <c r="A198" s="41" t="s">
        <v>71</v>
      </c>
      <c r="B198" s="62" t="s">
        <v>72</v>
      </c>
      <c r="C198" s="25">
        <f>SUM(C199:C199)</f>
        <v>57899.28</v>
      </c>
      <c r="D198" s="25">
        <f>SUM(D199:D199)</f>
        <v>89246.42000000001</v>
      </c>
      <c r="E198" s="158">
        <f t="shared" si="14"/>
        <v>1.541408114228709</v>
      </c>
    </row>
    <row r="199" spans="1:5" s="2" customFormat="1" ht="12.75">
      <c r="A199" s="37"/>
      <c r="B199" s="57" t="s">
        <v>127</v>
      </c>
      <c r="C199" s="36">
        <f>SUM(C200:C208)</f>
        <v>57899.28</v>
      </c>
      <c r="D199" s="36">
        <f>SUM(D200:D208)</f>
        <v>89246.42000000001</v>
      </c>
      <c r="E199" s="153">
        <f t="shared" si="14"/>
        <v>1.541408114228709</v>
      </c>
    </row>
    <row r="200" spans="1:5" s="2" customFormat="1" ht="63.75">
      <c r="A200" s="130" t="s">
        <v>232</v>
      </c>
      <c r="B200" s="122" t="s">
        <v>233</v>
      </c>
      <c r="C200" s="131">
        <v>0</v>
      </c>
      <c r="D200" s="131">
        <v>104</v>
      </c>
      <c r="E200" s="161"/>
    </row>
    <row r="201" spans="1:5" s="2" customFormat="1" ht="63.75">
      <c r="A201" s="130" t="s">
        <v>226</v>
      </c>
      <c r="B201" s="122" t="s">
        <v>227</v>
      </c>
      <c r="C201" s="131">
        <v>0</v>
      </c>
      <c r="D201" s="131">
        <v>920</v>
      </c>
      <c r="E201" s="161"/>
    </row>
    <row r="202" spans="1:5" s="2" customFormat="1" ht="12.75">
      <c r="A202" s="43" t="s">
        <v>4</v>
      </c>
      <c r="B202" s="122" t="s">
        <v>96</v>
      </c>
      <c r="C202" s="19">
        <v>0</v>
      </c>
      <c r="D202" s="19">
        <v>216</v>
      </c>
      <c r="E202" s="161"/>
    </row>
    <row r="203" spans="1:5" ht="102">
      <c r="A203" s="39" t="s">
        <v>2</v>
      </c>
      <c r="B203" s="59" t="s">
        <v>172</v>
      </c>
      <c r="C203" s="18">
        <v>37000</v>
      </c>
      <c r="D203" s="18">
        <v>27075.13</v>
      </c>
      <c r="E203" s="161">
        <f>D203/C203</f>
        <v>0.7317602702702704</v>
      </c>
    </row>
    <row r="204" spans="1:5" ht="12.75">
      <c r="A204" s="39" t="s">
        <v>25</v>
      </c>
      <c r="B204" s="122" t="s">
        <v>100</v>
      </c>
      <c r="C204" s="18">
        <v>0</v>
      </c>
      <c r="D204" s="18">
        <v>2418.75</v>
      </c>
      <c r="E204" s="161"/>
    </row>
    <row r="205" spans="1:5" ht="12.75">
      <c r="A205" s="39" t="s">
        <v>3</v>
      </c>
      <c r="B205" s="59" t="s">
        <v>171</v>
      </c>
      <c r="C205" s="18">
        <v>0</v>
      </c>
      <c r="D205" s="18">
        <v>28.72</v>
      </c>
      <c r="E205" s="161"/>
    </row>
    <row r="206" spans="1:5" ht="25.5">
      <c r="A206" s="130" t="s">
        <v>224</v>
      </c>
      <c r="B206" s="122" t="s">
        <v>225</v>
      </c>
      <c r="C206" s="18">
        <v>11792</v>
      </c>
      <c r="D206" s="18">
        <v>30908.39</v>
      </c>
      <c r="E206" s="161">
        <f>D206/C206</f>
        <v>2.6211321234735414</v>
      </c>
    </row>
    <row r="207" spans="1:5" ht="38.25">
      <c r="A207" s="130" t="s">
        <v>234</v>
      </c>
      <c r="B207" s="122" t="s">
        <v>235</v>
      </c>
      <c r="C207" s="18">
        <v>9107.28</v>
      </c>
      <c r="D207" s="18">
        <v>27389.43</v>
      </c>
      <c r="E207" s="161">
        <f>D207/C207</f>
        <v>3.007421535299233</v>
      </c>
    </row>
    <row r="208" spans="1:5" ht="12.75">
      <c r="A208" s="39" t="s">
        <v>1</v>
      </c>
      <c r="B208" s="59" t="s">
        <v>95</v>
      </c>
      <c r="C208" s="18">
        <v>0</v>
      </c>
      <c r="D208" s="18">
        <v>186</v>
      </c>
      <c r="E208" s="161"/>
    </row>
    <row r="209" spans="1:5" s="1" customFormat="1" ht="25.5">
      <c r="A209" s="48" t="s">
        <v>165</v>
      </c>
      <c r="B209" s="63" t="s">
        <v>166</v>
      </c>
      <c r="C209" s="26">
        <f>SUM(C210)</f>
        <v>47072</v>
      </c>
      <c r="D209" s="26">
        <f>SUM(D210)</f>
        <v>27158.65</v>
      </c>
      <c r="E209" s="154">
        <f>D209/C209</f>
        <v>0.5769597637661456</v>
      </c>
    </row>
    <row r="210" spans="1:5" s="2" customFormat="1" ht="12.75">
      <c r="A210" s="37"/>
      <c r="B210" s="57" t="s">
        <v>127</v>
      </c>
      <c r="C210" s="36">
        <f>SUM(C211:C213)</f>
        <v>47072</v>
      </c>
      <c r="D210" s="36">
        <f>SUM(D211:D213)</f>
        <v>27158.65</v>
      </c>
      <c r="E210" s="153">
        <f>D210/C210</f>
        <v>0.5769597637661456</v>
      </c>
    </row>
    <row r="211" spans="1:5" s="2" customFormat="1" ht="25.5">
      <c r="A211" s="130" t="s">
        <v>189</v>
      </c>
      <c r="B211" s="122" t="s">
        <v>315</v>
      </c>
      <c r="C211" s="131">
        <v>0</v>
      </c>
      <c r="D211" s="131">
        <v>3618.38</v>
      </c>
      <c r="E211" s="153"/>
    </row>
    <row r="212" spans="1:5" s="2" customFormat="1" ht="12.75">
      <c r="A212" s="130" t="s">
        <v>3</v>
      </c>
      <c r="B212" s="122" t="s">
        <v>171</v>
      </c>
      <c r="C212" s="131">
        <v>0</v>
      </c>
      <c r="D212" s="131">
        <v>4.25</v>
      </c>
      <c r="E212" s="153"/>
    </row>
    <row r="213" spans="1:5" ht="63.75">
      <c r="A213" s="39" t="s">
        <v>24</v>
      </c>
      <c r="B213" s="122" t="s">
        <v>256</v>
      </c>
      <c r="C213" s="18">
        <v>47072</v>
      </c>
      <c r="D213" s="18">
        <v>23536.02</v>
      </c>
      <c r="E213" s="157">
        <f>D213/C213</f>
        <v>0.5000004248810334</v>
      </c>
    </row>
    <row r="214" spans="1:5" s="1" customFormat="1" ht="12.75">
      <c r="A214" s="48" t="s">
        <v>73</v>
      </c>
      <c r="B214" s="63" t="s">
        <v>74</v>
      </c>
      <c r="C214" s="26">
        <f>SUM(C215:C215)</f>
        <v>2715585</v>
      </c>
      <c r="D214" s="26">
        <f>SUM(D215:D215)</f>
        <v>1348091.71</v>
      </c>
      <c r="E214" s="154">
        <f>D214/C214</f>
        <v>0.4964277347238256</v>
      </c>
    </row>
    <row r="215" spans="1:5" s="2" customFormat="1" ht="12.75">
      <c r="A215" s="37"/>
      <c r="B215" s="57" t="s">
        <v>127</v>
      </c>
      <c r="C215" s="36">
        <f>SUM(C216:C223)</f>
        <v>2715585</v>
      </c>
      <c r="D215" s="36">
        <f>SUM(D216:D223)</f>
        <v>1348091.71</v>
      </c>
      <c r="E215" s="153">
        <f>D215/C215</f>
        <v>0.4964277347238256</v>
      </c>
    </row>
    <row r="216" spans="1:5" s="2" customFormat="1" ht="25.5">
      <c r="A216" s="43" t="s">
        <v>189</v>
      </c>
      <c r="B216" s="64" t="s">
        <v>190</v>
      </c>
      <c r="C216" s="131">
        <v>654770</v>
      </c>
      <c r="D216" s="19">
        <v>229531.25</v>
      </c>
      <c r="E216" s="161">
        <f>D216/C216</f>
        <v>0.3505524840783787</v>
      </c>
    </row>
    <row r="217" spans="1:5" ht="102">
      <c r="A217" s="39" t="s">
        <v>2</v>
      </c>
      <c r="B217" s="122" t="s">
        <v>172</v>
      </c>
      <c r="C217" s="131">
        <v>0</v>
      </c>
      <c r="D217" s="18">
        <v>600</v>
      </c>
      <c r="E217" s="161"/>
    </row>
    <row r="218" spans="1:5" ht="12.75">
      <c r="A218" s="39" t="s">
        <v>3</v>
      </c>
      <c r="B218" s="59" t="s">
        <v>171</v>
      </c>
      <c r="C218" s="131">
        <v>0</v>
      </c>
      <c r="D218" s="18">
        <v>44.9</v>
      </c>
      <c r="E218" s="161"/>
    </row>
    <row r="219" spans="1:5" ht="25.5">
      <c r="A219" s="130" t="s">
        <v>224</v>
      </c>
      <c r="B219" s="122" t="s">
        <v>229</v>
      </c>
      <c r="C219" s="131">
        <v>0</v>
      </c>
      <c r="D219" s="18">
        <v>13019.95</v>
      </c>
      <c r="E219" s="161"/>
    </row>
    <row r="220" spans="1:5" ht="38.25">
      <c r="A220" s="130" t="s">
        <v>234</v>
      </c>
      <c r="B220" s="122" t="s">
        <v>235</v>
      </c>
      <c r="C220" s="131">
        <v>0</v>
      </c>
      <c r="D220" s="18">
        <v>18852.2</v>
      </c>
      <c r="E220" s="161"/>
    </row>
    <row r="221" spans="1:5" ht="12.75">
      <c r="A221" s="39" t="s">
        <v>1</v>
      </c>
      <c r="B221" s="122" t="s">
        <v>95</v>
      </c>
      <c r="C221" s="131">
        <v>0</v>
      </c>
      <c r="D221" s="18">
        <v>940.93</v>
      </c>
      <c r="E221" s="161"/>
    </row>
    <row r="222" spans="1:5" ht="63.75">
      <c r="A222" s="39" t="s">
        <v>24</v>
      </c>
      <c r="B222" s="102" t="s">
        <v>203</v>
      </c>
      <c r="C222" s="131">
        <v>1860815</v>
      </c>
      <c r="D222" s="18">
        <v>930407.52</v>
      </c>
      <c r="E222" s="161">
        <f>D222/C222</f>
        <v>0.5000000107479787</v>
      </c>
    </row>
    <row r="223" spans="1:5" ht="89.25">
      <c r="A223" s="43" t="s">
        <v>162</v>
      </c>
      <c r="B223" s="122" t="s">
        <v>204</v>
      </c>
      <c r="C223" s="131">
        <v>200000</v>
      </c>
      <c r="D223" s="18">
        <v>154694.96</v>
      </c>
      <c r="E223" s="161">
        <f>D223/C223</f>
        <v>0.7734747999999999</v>
      </c>
    </row>
    <row r="224" spans="1:5" s="1" customFormat="1" ht="25.5">
      <c r="A224" s="48" t="s">
        <v>150</v>
      </c>
      <c r="B224" s="63" t="s">
        <v>151</v>
      </c>
      <c r="C224" s="26">
        <f>SUM(C225)</f>
        <v>2511408.43</v>
      </c>
      <c r="D224" s="26">
        <f>SUM(D225)</f>
        <v>999596.56</v>
      </c>
      <c r="E224" s="154">
        <f aca="true" t="shared" si="15" ref="E224:E244">D224/C224</f>
        <v>0.3980223001799831</v>
      </c>
    </row>
    <row r="225" spans="1:5" s="2" customFormat="1" ht="12.75">
      <c r="A225" s="37"/>
      <c r="B225" s="57" t="s">
        <v>127</v>
      </c>
      <c r="C225" s="36">
        <f>SUM(C226:C229)</f>
        <v>2511408.43</v>
      </c>
      <c r="D225" s="36">
        <f>SUM(D226:D229)</f>
        <v>999596.56</v>
      </c>
      <c r="E225" s="153">
        <f t="shared" si="15"/>
        <v>0.3980223001799831</v>
      </c>
    </row>
    <row r="226" spans="1:5" s="2" customFormat="1" ht="51">
      <c r="A226" s="43" t="s">
        <v>191</v>
      </c>
      <c r="B226" s="64" t="s">
        <v>192</v>
      </c>
      <c r="C226" s="19">
        <v>1560290</v>
      </c>
      <c r="D226" s="19">
        <v>742419.32</v>
      </c>
      <c r="E226" s="161">
        <f t="shared" si="15"/>
        <v>0.47582136654083534</v>
      </c>
    </row>
    <row r="227" spans="1:5" s="2" customFormat="1" ht="12.75">
      <c r="A227" s="43" t="s">
        <v>4</v>
      </c>
      <c r="B227" s="64" t="s">
        <v>96</v>
      </c>
      <c r="C227" s="19">
        <v>895090</v>
      </c>
      <c r="D227" s="19">
        <v>199709.03</v>
      </c>
      <c r="E227" s="161">
        <f t="shared" si="15"/>
        <v>0.22311614474522115</v>
      </c>
    </row>
    <row r="228" spans="1:5" ht="12.75">
      <c r="A228" s="39" t="s">
        <v>3</v>
      </c>
      <c r="B228" s="59" t="s">
        <v>171</v>
      </c>
      <c r="C228" s="18">
        <v>0</v>
      </c>
      <c r="D228" s="18">
        <v>1439.78</v>
      </c>
      <c r="E228" s="161"/>
    </row>
    <row r="229" spans="1:5" ht="63.75">
      <c r="A229" s="130" t="s">
        <v>24</v>
      </c>
      <c r="B229" s="122" t="s">
        <v>203</v>
      </c>
      <c r="C229" s="18">
        <v>56028.43</v>
      </c>
      <c r="D229" s="18">
        <v>56028.43</v>
      </c>
      <c r="E229" s="161">
        <f t="shared" si="15"/>
        <v>1</v>
      </c>
    </row>
    <row r="230" spans="1:5" s="1" customFormat="1" ht="120.75" customHeight="1">
      <c r="A230" s="51" t="s">
        <v>193</v>
      </c>
      <c r="B230" s="65" t="s">
        <v>194</v>
      </c>
      <c r="C230" s="26">
        <f>SUM(C231)</f>
        <v>35304</v>
      </c>
      <c r="D230" s="26">
        <f>SUM(D231)</f>
        <v>17652</v>
      </c>
      <c r="E230" s="154">
        <f t="shared" si="15"/>
        <v>0.5</v>
      </c>
    </row>
    <row r="231" spans="1:5" s="2" customFormat="1" ht="12.75">
      <c r="A231" s="37"/>
      <c r="B231" s="57" t="s">
        <v>127</v>
      </c>
      <c r="C231" s="36">
        <f>SUM(C232)</f>
        <v>35304</v>
      </c>
      <c r="D231" s="36">
        <f>SUM(D232)</f>
        <v>17652</v>
      </c>
      <c r="E231" s="153">
        <f t="shared" si="15"/>
        <v>0.5</v>
      </c>
    </row>
    <row r="232" spans="1:5" s="2" customFormat="1" ht="63.75">
      <c r="A232" s="49" t="s">
        <v>24</v>
      </c>
      <c r="B232" s="120" t="s">
        <v>203</v>
      </c>
      <c r="C232" s="83">
        <v>35304</v>
      </c>
      <c r="D232" s="83">
        <v>17652</v>
      </c>
      <c r="E232" s="170">
        <f t="shared" si="15"/>
        <v>0.5</v>
      </c>
    </row>
    <row r="233" spans="1:5" s="1" customFormat="1" ht="120.75" customHeight="1">
      <c r="A233" s="51" t="s">
        <v>270</v>
      </c>
      <c r="B233" s="65" t="s">
        <v>271</v>
      </c>
      <c r="C233" s="26">
        <f>SUM(C234)</f>
        <v>135000</v>
      </c>
      <c r="D233" s="26">
        <f>SUM(D234)</f>
        <v>136048.56</v>
      </c>
      <c r="E233" s="154">
        <f>D233/C233</f>
        <v>1.007767111111111</v>
      </c>
    </row>
    <row r="234" spans="1:5" s="2" customFormat="1" ht="12.75">
      <c r="A234" s="37"/>
      <c r="B234" s="57" t="s">
        <v>127</v>
      </c>
      <c r="C234" s="36">
        <f>SUM(C235)</f>
        <v>135000</v>
      </c>
      <c r="D234" s="36">
        <f>SUM(D235)</f>
        <v>136048.56</v>
      </c>
      <c r="E234" s="153">
        <f>D234/C234</f>
        <v>1.007767111111111</v>
      </c>
    </row>
    <row r="235" spans="1:5" s="2" customFormat="1" ht="25.5">
      <c r="A235" s="129" t="s">
        <v>224</v>
      </c>
      <c r="B235" s="120" t="s">
        <v>225</v>
      </c>
      <c r="C235" s="83">
        <v>135000</v>
      </c>
      <c r="D235" s="83">
        <v>136048.56</v>
      </c>
      <c r="E235" s="170">
        <f>D235/C235</f>
        <v>1.007767111111111</v>
      </c>
    </row>
    <row r="236" spans="1:5" s="1" customFormat="1" ht="120.75" customHeight="1">
      <c r="A236" s="51" t="s">
        <v>279</v>
      </c>
      <c r="B236" s="65" t="s">
        <v>280</v>
      </c>
      <c r="C236" s="26">
        <f>SUM(C237)</f>
        <v>0</v>
      </c>
      <c r="D236" s="26">
        <f>SUM(D237)</f>
        <v>1683.18</v>
      </c>
      <c r="E236" s="154"/>
    </row>
    <row r="237" spans="1:5" s="2" customFormat="1" ht="12.75">
      <c r="A237" s="37"/>
      <c r="B237" s="57" t="s">
        <v>127</v>
      </c>
      <c r="C237" s="36">
        <f>SUM(C238)</f>
        <v>0</v>
      </c>
      <c r="D237" s="36">
        <f>SUM(D238)</f>
        <v>1683.18</v>
      </c>
      <c r="E237" s="153"/>
    </row>
    <row r="238" spans="1:5" s="2" customFormat="1" ht="25.5">
      <c r="A238" s="129" t="s">
        <v>224</v>
      </c>
      <c r="B238" s="120" t="s">
        <v>225</v>
      </c>
      <c r="C238" s="83">
        <v>0</v>
      </c>
      <c r="D238" s="83">
        <v>1683.18</v>
      </c>
      <c r="E238" s="170"/>
    </row>
    <row r="239" spans="1:5" s="1" customFormat="1" ht="13.5" thickBot="1">
      <c r="A239" s="113" t="s">
        <v>75</v>
      </c>
      <c r="B239" s="87" t="s">
        <v>29</v>
      </c>
      <c r="C239" s="88">
        <f>SUM(C240:C240)</f>
        <v>4907.1900000000005</v>
      </c>
      <c r="D239" s="88">
        <f>SUM(D240:D240)</f>
        <v>4907.1900000000005</v>
      </c>
      <c r="E239" s="159">
        <f t="shared" si="15"/>
        <v>1</v>
      </c>
    </row>
    <row r="240" spans="1:5" s="2" customFormat="1" ht="12.75">
      <c r="A240" s="76"/>
      <c r="B240" s="77" t="s">
        <v>127</v>
      </c>
      <c r="C240" s="78">
        <f>SUM(C241:C242)</f>
        <v>4907.1900000000005</v>
      </c>
      <c r="D240" s="78">
        <f>SUM(D241:D242)</f>
        <v>4907.1900000000005</v>
      </c>
      <c r="E240" s="160">
        <f t="shared" si="15"/>
        <v>1</v>
      </c>
    </row>
    <row r="241" spans="1:5" ht="114.75">
      <c r="A241" s="130" t="s">
        <v>244</v>
      </c>
      <c r="B241" s="122" t="s">
        <v>237</v>
      </c>
      <c r="C241" s="143">
        <v>4135.77</v>
      </c>
      <c r="D241" s="143">
        <v>4135.77</v>
      </c>
      <c r="E241" s="157">
        <f>D241/C241</f>
        <v>1</v>
      </c>
    </row>
    <row r="242" spans="1:5" ht="114.75">
      <c r="A242" s="130" t="s">
        <v>198</v>
      </c>
      <c r="B242" s="122" t="s">
        <v>237</v>
      </c>
      <c r="C242" s="143">
        <v>771.42</v>
      </c>
      <c r="D242" s="143">
        <v>771.42</v>
      </c>
      <c r="E242" s="157">
        <f t="shared" si="15"/>
        <v>1</v>
      </c>
    </row>
    <row r="243" spans="1:5" ht="13.5" thickBot="1">
      <c r="A243" s="183" t="s">
        <v>116</v>
      </c>
      <c r="B243" s="184" t="s">
        <v>117</v>
      </c>
      <c r="C243" s="185">
        <f>SUM(C244)</f>
        <v>12454.09</v>
      </c>
      <c r="D243" s="185">
        <f>SUM(D244)</f>
        <v>36315.86</v>
      </c>
      <c r="E243" s="186">
        <f t="shared" si="15"/>
        <v>2.915978606224943</v>
      </c>
    </row>
    <row r="244" spans="1:5" s="2" customFormat="1" ht="12.75">
      <c r="A244" s="37"/>
      <c r="B244" s="57" t="s">
        <v>127</v>
      </c>
      <c r="C244" s="36">
        <f>SUM(C250,C246)</f>
        <v>12454.09</v>
      </c>
      <c r="D244" s="36">
        <f>SUM(D250,D246)</f>
        <v>36315.86</v>
      </c>
      <c r="E244" s="153">
        <f t="shared" si="15"/>
        <v>2.915978606224943</v>
      </c>
    </row>
    <row r="245" spans="1:5" ht="25.5">
      <c r="A245" s="50" t="s">
        <v>220</v>
      </c>
      <c r="B245" s="70" t="s">
        <v>240</v>
      </c>
      <c r="C245" s="29">
        <f>SUM(C246)</f>
        <v>0</v>
      </c>
      <c r="D245" s="29">
        <f>SUM(D246)</f>
        <v>4627.38</v>
      </c>
      <c r="E245" s="171"/>
    </row>
    <row r="246" spans="1:5" s="2" customFormat="1" ht="12.75">
      <c r="A246" s="37"/>
      <c r="B246" s="57" t="s">
        <v>127</v>
      </c>
      <c r="C246" s="36">
        <f>SUM(C247:C248)</f>
        <v>0</v>
      </c>
      <c r="D246" s="36">
        <f>SUM(D247:D248)</f>
        <v>4627.38</v>
      </c>
      <c r="E246" s="153"/>
    </row>
    <row r="247" spans="1:5" s="2" customFormat="1" ht="38.25">
      <c r="A247" s="130" t="s">
        <v>10</v>
      </c>
      <c r="B247" s="122" t="s">
        <v>169</v>
      </c>
      <c r="C247" s="36">
        <v>0</v>
      </c>
      <c r="D247" s="36">
        <v>121.26</v>
      </c>
      <c r="E247" s="153"/>
    </row>
    <row r="248" spans="1:5" ht="38.25">
      <c r="A248" s="130" t="s">
        <v>238</v>
      </c>
      <c r="B248" s="122" t="s">
        <v>239</v>
      </c>
      <c r="C248" s="4">
        <v>0</v>
      </c>
      <c r="D248" s="4">
        <v>4506.12</v>
      </c>
      <c r="E248" s="157"/>
    </row>
    <row r="249" spans="1:5" ht="12.75">
      <c r="A249" s="44" t="s">
        <v>118</v>
      </c>
      <c r="B249" s="65" t="s">
        <v>29</v>
      </c>
      <c r="C249" s="27">
        <f>SUM(C251:C253)</f>
        <v>12454.09</v>
      </c>
      <c r="D249" s="27">
        <f>SUM(D251:D253)</f>
        <v>31688.48</v>
      </c>
      <c r="E249" s="164">
        <f aca="true" t="shared" si="16" ref="E249:E257">D249/C249</f>
        <v>2.544423558846933</v>
      </c>
    </row>
    <row r="250" spans="1:5" s="2" customFormat="1" ht="12.75">
      <c r="A250" s="37"/>
      <c r="B250" s="57" t="s">
        <v>127</v>
      </c>
      <c r="C250" s="36">
        <f>SUM(C251:C253)</f>
        <v>12454.09</v>
      </c>
      <c r="D250" s="36">
        <f>SUM(D251:D253)</f>
        <v>31688.48</v>
      </c>
      <c r="E250" s="153">
        <f t="shared" si="16"/>
        <v>2.544423558846933</v>
      </c>
    </row>
    <row r="251" spans="1:5" s="2" customFormat="1" ht="38.25">
      <c r="A251" s="129" t="s">
        <v>9</v>
      </c>
      <c r="B251" s="120" t="s">
        <v>174</v>
      </c>
      <c r="C251" s="211">
        <v>0</v>
      </c>
      <c r="D251" s="211">
        <v>18478</v>
      </c>
      <c r="E251" s="210"/>
    </row>
    <row r="252" spans="1:5" s="2" customFormat="1" ht="12.75">
      <c r="A252" s="129" t="s">
        <v>1</v>
      </c>
      <c r="B252" s="120" t="s">
        <v>95</v>
      </c>
      <c r="C252" s="211">
        <v>10000</v>
      </c>
      <c r="D252" s="211">
        <v>10756.39</v>
      </c>
      <c r="E252" s="210">
        <f>D252/C252</f>
        <v>1.075639</v>
      </c>
    </row>
    <row r="253" spans="1:5" ht="90" thickBot="1">
      <c r="A253" s="40" t="s">
        <v>107</v>
      </c>
      <c r="B253" s="120" t="s">
        <v>202</v>
      </c>
      <c r="C253" s="20">
        <v>2454.09</v>
      </c>
      <c r="D253" s="20">
        <v>2454.09</v>
      </c>
      <c r="E253" s="155">
        <f t="shared" si="16"/>
        <v>1</v>
      </c>
    </row>
    <row r="254" spans="1:5" s="2" customFormat="1" ht="13.5" thickBot="1">
      <c r="A254" s="14" t="s">
        <v>76</v>
      </c>
      <c r="B254" s="61" t="s">
        <v>77</v>
      </c>
      <c r="C254" s="21">
        <f>SUM(C255:C255)</f>
        <v>7522077.2700000005</v>
      </c>
      <c r="D254" s="21">
        <f>SUM(D255:D255)</f>
        <v>3881318.97</v>
      </c>
      <c r="E254" s="168">
        <f t="shared" si="16"/>
        <v>0.5159903083526819</v>
      </c>
    </row>
    <row r="255" spans="1:5" s="2" customFormat="1" ht="12.75">
      <c r="A255" s="76"/>
      <c r="B255" s="77" t="s">
        <v>127</v>
      </c>
      <c r="C255" s="78">
        <f>SUM(C257,C263,C268,C271,C275,C279,C283,C291,C301,C297,C288)</f>
        <v>7522077.2700000005</v>
      </c>
      <c r="D255" s="78">
        <f>SUM(D257,D263,D268,D271,D275,D279,D283,D291,D301,D297,D288)</f>
        <v>3881318.97</v>
      </c>
      <c r="E255" s="160">
        <f t="shared" si="16"/>
        <v>0.5159903083526819</v>
      </c>
    </row>
    <row r="256" spans="1:5" s="1" customFormat="1" ht="12.75">
      <c r="A256" s="41" t="s">
        <v>102</v>
      </c>
      <c r="B256" s="62" t="s">
        <v>103</v>
      </c>
      <c r="C256" s="24">
        <f>SUM(C257)</f>
        <v>901500</v>
      </c>
      <c r="D256" s="24">
        <f>SUM(D257)</f>
        <v>392990.25000000006</v>
      </c>
      <c r="E256" s="158">
        <f t="shared" si="16"/>
        <v>0.43592928452579044</v>
      </c>
    </row>
    <row r="257" spans="1:5" s="2" customFormat="1" ht="12.75">
      <c r="A257" s="37"/>
      <c r="B257" s="57" t="s">
        <v>127</v>
      </c>
      <c r="C257" s="36">
        <f>SUM(C258:C261)</f>
        <v>901500</v>
      </c>
      <c r="D257" s="36">
        <f>SUM(D258:D261)</f>
        <v>392990.25000000006</v>
      </c>
      <c r="E257" s="153">
        <f t="shared" si="16"/>
        <v>0.43592928452579044</v>
      </c>
    </row>
    <row r="258" spans="1:5" s="3" customFormat="1" ht="102">
      <c r="A258" s="40" t="s">
        <v>2</v>
      </c>
      <c r="B258" s="120" t="s">
        <v>172</v>
      </c>
      <c r="C258" s="20">
        <v>1500</v>
      </c>
      <c r="D258" s="20">
        <v>0</v>
      </c>
      <c r="E258" s="155">
        <f aca="true" t="shared" si="17" ref="E258:E266">D258/C258</f>
        <v>0</v>
      </c>
    </row>
    <row r="259" spans="1:5" s="3" customFormat="1" ht="12.75">
      <c r="A259" s="39" t="s">
        <v>25</v>
      </c>
      <c r="B259" s="59" t="s">
        <v>100</v>
      </c>
      <c r="C259" s="18">
        <v>900000</v>
      </c>
      <c r="D259" s="18">
        <v>392267.26</v>
      </c>
      <c r="E259" s="155">
        <f t="shared" si="17"/>
        <v>0.4358525111111111</v>
      </c>
    </row>
    <row r="260" spans="1:5" ht="12.75">
      <c r="A260" s="40" t="s">
        <v>3</v>
      </c>
      <c r="B260" s="60" t="s">
        <v>171</v>
      </c>
      <c r="C260" s="20">
        <v>0</v>
      </c>
      <c r="D260" s="20">
        <v>40.34</v>
      </c>
      <c r="E260" s="155"/>
    </row>
    <row r="261" spans="1:5" ht="26.25" thickBot="1">
      <c r="A261" s="139" t="s">
        <v>224</v>
      </c>
      <c r="B261" s="124" t="s">
        <v>225</v>
      </c>
      <c r="C261" s="53">
        <v>0</v>
      </c>
      <c r="D261" s="53">
        <v>682.65</v>
      </c>
      <c r="E261" s="162"/>
    </row>
    <row r="262" spans="1:5" s="3" customFormat="1" ht="13.5" thickBot="1">
      <c r="A262" s="180" t="s">
        <v>119</v>
      </c>
      <c r="B262" s="140" t="s">
        <v>120</v>
      </c>
      <c r="C262" s="181">
        <f>SUM(C263:C263)</f>
        <v>1232486</v>
      </c>
      <c r="D262" s="181">
        <f>SUM(D263:D263)</f>
        <v>659260.1</v>
      </c>
      <c r="E262" s="182">
        <f t="shared" si="17"/>
        <v>0.5349027088340151</v>
      </c>
    </row>
    <row r="263" spans="1:5" s="2" customFormat="1" ht="12.75">
      <c r="A263" s="72"/>
      <c r="B263" s="73" t="s">
        <v>127</v>
      </c>
      <c r="C263" s="82">
        <f>SUM(C264,C265:C266)</f>
        <v>1232486</v>
      </c>
      <c r="D263" s="82">
        <f>SUM(D264,D265:D266)</f>
        <v>659260.1</v>
      </c>
      <c r="E263" s="152">
        <f t="shared" si="17"/>
        <v>0.5349027088340151</v>
      </c>
    </row>
    <row r="264" spans="1:5" s="3" customFormat="1" ht="12.75">
      <c r="A264" s="39" t="s">
        <v>25</v>
      </c>
      <c r="B264" s="59" t="s">
        <v>100</v>
      </c>
      <c r="C264" s="18">
        <v>50000</v>
      </c>
      <c r="D264" s="18">
        <v>29184.59</v>
      </c>
      <c r="E264" s="155">
        <f>D264/C264</f>
        <v>0.5836918</v>
      </c>
    </row>
    <row r="265" spans="1:5" s="3" customFormat="1" ht="89.25">
      <c r="A265" s="39" t="s">
        <v>107</v>
      </c>
      <c r="B265" s="122" t="s">
        <v>202</v>
      </c>
      <c r="C265" s="18">
        <v>1181886</v>
      </c>
      <c r="D265" s="18">
        <v>629848.5</v>
      </c>
      <c r="E265" s="157">
        <f t="shared" si="17"/>
        <v>0.5329181494661922</v>
      </c>
    </row>
    <row r="266" spans="1:5" s="3" customFormat="1" ht="76.5">
      <c r="A266" s="137" t="s">
        <v>212</v>
      </c>
      <c r="B266" s="138" t="s">
        <v>251</v>
      </c>
      <c r="C266" s="132">
        <v>600</v>
      </c>
      <c r="D266" s="132">
        <v>227.01</v>
      </c>
      <c r="E266" s="157">
        <f t="shared" si="17"/>
        <v>0.37834999999999996</v>
      </c>
    </row>
    <row r="267" spans="1:5" s="3" customFormat="1" ht="114.75">
      <c r="A267" s="44" t="s">
        <v>121</v>
      </c>
      <c r="B267" s="65" t="s">
        <v>122</v>
      </c>
      <c r="C267" s="28">
        <f>SUM(C268)</f>
        <v>178000</v>
      </c>
      <c r="D267" s="28">
        <f>SUM(D268)</f>
        <v>98000</v>
      </c>
      <c r="E267" s="164">
        <f aca="true" t="shared" si="18" ref="E267:E283">D267/C267</f>
        <v>0.550561797752809</v>
      </c>
    </row>
    <row r="268" spans="1:5" s="2" customFormat="1" ht="12.75">
      <c r="A268" s="37"/>
      <c r="B268" s="57" t="s">
        <v>127</v>
      </c>
      <c r="C268" s="36">
        <f>SUM(C269:C269)</f>
        <v>178000</v>
      </c>
      <c r="D268" s="36">
        <f>SUM(D269:D269)</f>
        <v>98000</v>
      </c>
      <c r="E268" s="153">
        <f t="shared" si="18"/>
        <v>0.550561797752809</v>
      </c>
    </row>
    <row r="269" spans="1:5" s="3" customFormat="1" ht="63.75">
      <c r="A269" s="43" t="s">
        <v>24</v>
      </c>
      <c r="B269" s="122" t="s">
        <v>203</v>
      </c>
      <c r="C269" s="19">
        <v>178000</v>
      </c>
      <c r="D269" s="19">
        <v>98000</v>
      </c>
      <c r="E269" s="161">
        <f t="shared" si="18"/>
        <v>0.550561797752809</v>
      </c>
    </row>
    <row r="270" spans="1:5" s="1" customFormat="1" ht="51">
      <c r="A270" s="48" t="s">
        <v>78</v>
      </c>
      <c r="B270" s="65" t="s">
        <v>205</v>
      </c>
      <c r="C270" s="26">
        <f>SUM(C272:C273)</f>
        <v>562000</v>
      </c>
      <c r="D270" s="26">
        <f>SUM(D272:D273)</f>
        <v>282259.55</v>
      </c>
      <c r="E270" s="154">
        <f t="shared" si="18"/>
        <v>0.5022411921708185</v>
      </c>
    </row>
    <row r="271" spans="1:5" s="2" customFormat="1" ht="12.75">
      <c r="A271" s="37"/>
      <c r="B271" s="57" t="s">
        <v>127</v>
      </c>
      <c r="C271" s="36">
        <f>SUM(C272:C273)</f>
        <v>562000</v>
      </c>
      <c r="D271" s="36">
        <f>SUM(D272:D273)</f>
        <v>282259.55</v>
      </c>
      <c r="E271" s="153">
        <f t="shared" si="18"/>
        <v>0.5022411921708185</v>
      </c>
    </row>
    <row r="272" spans="1:5" s="2" customFormat="1" ht="25.5">
      <c r="A272" s="130" t="s">
        <v>224</v>
      </c>
      <c r="B272" s="122" t="s">
        <v>225</v>
      </c>
      <c r="C272" s="55">
        <v>12000</v>
      </c>
      <c r="D272" s="55">
        <v>5259.55</v>
      </c>
      <c r="E272" s="172">
        <f t="shared" si="18"/>
        <v>0.43829583333333333</v>
      </c>
    </row>
    <row r="273" spans="1:5" ht="63.75">
      <c r="A273" s="39" t="s">
        <v>24</v>
      </c>
      <c r="B273" s="102" t="s">
        <v>203</v>
      </c>
      <c r="C273" s="18">
        <v>550000</v>
      </c>
      <c r="D273" s="18">
        <v>277000</v>
      </c>
      <c r="E273" s="157">
        <f t="shared" si="18"/>
        <v>0.5036363636363637</v>
      </c>
    </row>
    <row r="274" spans="1:5" s="1" customFormat="1" ht="12.75">
      <c r="A274" s="51" t="s">
        <v>155</v>
      </c>
      <c r="B274" s="65" t="s">
        <v>156</v>
      </c>
      <c r="C274" s="26">
        <f>SUM(C275)</f>
        <v>121057.83</v>
      </c>
      <c r="D274" s="26">
        <f>SUM(D275)</f>
        <v>13607.07</v>
      </c>
      <c r="E274" s="154">
        <f t="shared" si="18"/>
        <v>0.11240140352755373</v>
      </c>
    </row>
    <row r="275" spans="1:5" s="2" customFormat="1" ht="12.75">
      <c r="A275" s="37"/>
      <c r="B275" s="57" t="s">
        <v>127</v>
      </c>
      <c r="C275" s="36">
        <f>SUM(C276:C277)</f>
        <v>121057.83</v>
      </c>
      <c r="D275" s="36">
        <f>SUM(D276:D276)</f>
        <v>13607.07</v>
      </c>
      <c r="E275" s="153">
        <f t="shared" si="18"/>
        <v>0.11240140352755373</v>
      </c>
    </row>
    <row r="276" spans="1:5" s="3" customFormat="1" ht="89.25">
      <c r="A276" s="43" t="s">
        <v>107</v>
      </c>
      <c r="B276" s="122" t="s">
        <v>202</v>
      </c>
      <c r="C276" s="19">
        <v>14048.83</v>
      </c>
      <c r="D276" s="19">
        <v>13607.07</v>
      </c>
      <c r="E276" s="161">
        <f t="shared" si="18"/>
        <v>0.9685553885981965</v>
      </c>
    </row>
    <row r="277" spans="1:5" s="3" customFormat="1" ht="89.25">
      <c r="A277" s="130" t="s">
        <v>318</v>
      </c>
      <c r="B277" s="122" t="s">
        <v>319</v>
      </c>
      <c r="C277" s="19">
        <v>107009</v>
      </c>
      <c r="D277" s="19">
        <v>0</v>
      </c>
      <c r="E277" s="161">
        <f t="shared" si="18"/>
        <v>0</v>
      </c>
    </row>
    <row r="278" spans="1:5" s="1" customFormat="1" ht="12.75">
      <c r="A278" s="48" t="s">
        <v>146</v>
      </c>
      <c r="B278" s="63" t="s">
        <v>147</v>
      </c>
      <c r="C278" s="26">
        <f>SUM(C279)</f>
        <v>1758000</v>
      </c>
      <c r="D278" s="26">
        <f>SUM(D279)</f>
        <v>935967.78</v>
      </c>
      <c r="E278" s="154">
        <f t="shared" si="18"/>
        <v>0.5324048805460752</v>
      </c>
    </row>
    <row r="279" spans="1:5" s="2" customFormat="1" ht="12.75">
      <c r="A279" s="37"/>
      <c r="B279" s="57" t="s">
        <v>127</v>
      </c>
      <c r="C279" s="36">
        <f>SUM(C280:C281)</f>
        <v>1758000</v>
      </c>
      <c r="D279" s="36">
        <f>SUM(D280:D281)</f>
        <v>935967.78</v>
      </c>
      <c r="E279" s="153">
        <f t="shared" si="18"/>
        <v>0.5324048805460752</v>
      </c>
    </row>
    <row r="280" spans="1:5" s="2" customFormat="1" ht="25.5">
      <c r="A280" s="130" t="s">
        <v>224</v>
      </c>
      <c r="B280" s="122" t="s">
        <v>225</v>
      </c>
      <c r="C280" s="55">
        <v>30000</v>
      </c>
      <c r="D280" s="55">
        <v>17967.78</v>
      </c>
      <c r="E280" s="172">
        <f t="shared" si="18"/>
        <v>0.598926</v>
      </c>
    </row>
    <row r="281" spans="1:5" s="2" customFormat="1" ht="63.75">
      <c r="A281" s="39" t="s">
        <v>24</v>
      </c>
      <c r="B281" s="122" t="s">
        <v>203</v>
      </c>
      <c r="C281" s="55">
        <v>1728000</v>
      </c>
      <c r="D281" s="55">
        <v>918000</v>
      </c>
      <c r="E281" s="172">
        <f t="shared" si="18"/>
        <v>0.53125</v>
      </c>
    </row>
    <row r="282" spans="1:5" s="1" customFormat="1" ht="12.75">
      <c r="A282" s="48" t="s">
        <v>79</v>
      </c>
      <c r="B282" s="63" t="s">
        <v>80</v>
      </c>
      <c r="C282" s="26">
        <f>SUM(C283:C283)</f>
        <v>783000</v>
      </c>
      <c r="D282" s="26">
        <f>SUM(D283:D283)</f>
        <v>391758.1</v>
      </c>
      <c r="E282" s="154">
        <f t="shared" si="18"/>
        <v>0.5003296296296296</v>
      </c>
    </row>
    <row r="283" spans="1:5" s="2" customFormat="1" ht="12.75">
      <c r="A283" s="37"/>
      <c r="B283" s="57" t="s">
        <v>127</v>
      </c>
      <c r="C283" s="36">
        <f>SUM(C284:C286)</f>
        <v>783000</v>
      </c>
      <c r="D283" s="36">
        <f>SUM(D284:D286)</f>
        <v>391758.1</v>
      </c>
      <c r="E283" s="153">
        <f t="shared" si="18"/>
        <v>0.5003296296296296</v>
      </c>
    </row>
    <row r="284" spans="1:5" s="2" customFormat="1" ht="38.25">
      <c r="A284" s="130" t="s">
        <v>222</v>
      </c>
      <c r="B284" s="122" t="s">
        <v>223</v>
      </c>
      <c r="C284" s="19">
        <v>0</v>
      </c>
      <c r="D284" s="19">
        <v>217.28</v>
      </c>
      <c r="E284" s="161"/>
    </row>
    <row r="285" spans="1:5" s="2" customFormat="1" ht="25.5">
      <c r="A285" s="130" t="s">
        <v>224</v>
      </c>
      <c r="B285" s="122" t="s">
        <v>225</v>
      </c>
      <c r="C285" s="55">
        <v>0</v>
      </c>
      <c r="D285" s="55">
        <v>40.82</v>
      </c>
      <c r="E285" s="161"/>
    </row>
    <row r="286" spans="1:5" ht="63.75">
      <c r="A286" s="39" t="s">
        <v>24</v>
      </c>
      <c r="B286" s="102" t="s">
        <v>203</v>
      </c>
      <c r="C286" s="18">
        <v>783000</v>
      </c>
      <c r="D286" s="18">
        <v>391500</v>
      </c>
      <c r="E286" s="161">
        <f>D286/C286</f>
        <v>0.5</v>
      </c>
    </row>
    <row r="287" spans="1:5" s="1" customFormat="1" ht="51">
      <c r="A287" s="51" t="s">
        <v>316</v>
      </c>
      <c r="B287" s="65" t="s">
        <v>317</v>
      </c>
      <c r="C287" s="26">
        <f>SUM(C288:C288)</f>
        <v>2479.94</v>
      </c>
      <c r="D287" s="26">
        <f>SUM(D288:D288)</f>
        <v>2479.94</v>
      </c>
      <c r="E287" s="154">
        <f>D287/C287</f>
        <v>1</v>
      </c>
    </row>
    <row r="288" spans="1:5" s="2" customFormat="1" ht="12.75">
      <c r="A288" s="37"/>
      <c r="B288" s="57" t="s">
        <v>127</v>
      </c>
      <c r="C288" s="36">
        <f>SUM(C289)</f>
        <v>2479.94</v>
      </c>
      <c r="D288" s="36">
        <f>SUM(D289)</f>
        <v>2479.94</v>
      </c>
      <c r="E288" s="153">
        <f>D288/C288</f>
        <v>1</v>
      </c>
    </row>
    <row r="289" spans="1:5" s="2" customFormat="1" ht="38.25">
      <c r="A289" s="130" t="s">
        <v>234</v>
      </c>
      <c r="B289" s="122" t="s">
        <v>235</v>
      </c>
      <c r="C289" s="19">
        <v>2479.94</v>
      </c>
      <c r="D289" s="19">
        <v>2479.94</v>
      </c>
      <c r="E289" s="161">
        <f>D289/C289</f>
        <v>1</v>
      </c>
    </row>
    <row r="290" spans="1:5" s="1" customFormat="1" ht="38.25">
      <c r="A290" s="48" t="s">
        <v>81</v>
      </c>
      <c r="B290" s="65" t="s">
        <v>82</v>
      </c>
      <c r="C290" s="26">
        <f>SUM(C291)</f>
        <v>1133708</v>
      </c>
      <c r="D290" s="26">
        <f>SUM(D291)</f>
        <v>820525.37</v>
      </c>
      <c r="E290" s="154">
        <f aca="true" t="shared" si="19" ref="E290:E307">D290/C290</f>
        <v>0.7237537090679435</v>
      </c>
    </row>
    <row r="291" spans="1:5" s="2" customFormat="1" ht="12.75">
      <c r="A291" s="37"/>
      <c r="B291" s="57" t="s">
        <v>127</v>
      </c>
      <c r="C291" s="36">
        <f>SUM(C292:C295)</f>
        <v>1133708</v>
      </c>
      <c r="D291" s="36">
        <f>SUM(D292:D295)</f>
        <v>820525.37</v>
      </c>
      <c r="E291" s="153">
        <f t="shared" si="19"/>
        <v>0.7237537090679435</v>
      </c>
    </row>
    <row r="292" spans="1:5" ht="12.75">
      <c r="A292" s="39" t="s">
        <v>25</v>
      </c>
      <c r="B292" s="59" t="s">
        <v>100</v>
      </c>
      <c r="C292" s="18">
        <v>160000</v>
      </c>
      <c r="D292" s="18">
        <v>93270.29</v>
      </c>
      <c r="E292" s="157">
        <f t="shared" si="19"/>
        <v>0.5829393125</v>
      </c>
    </row>
    <row r="293" spans="1:5" ht="89.25">
      <c r="A293" s="39" t="s">
        <v>107</v>
      </c>
      <c r="B293" s="122" t="s">
        <v>202</v>
      </c>
      <c r="C293" s="18">
        <v>835360</v>
      </c>
      <c r="D293" s="18">
        <v>702800</v>
      </c>
      <c r="E293" s="157">
        <f t="shared" si="19"/>
        <v>0.8413139245355296</v>
      </c>
    </row>
    <row r="294" spans="1:5" s="2" customFormat="1" ht="63.75">
      <c r="A294" s="39" t="s">
        <v>24</v>
      </c>
      <c r="B294" s="122" t="s">
        <v>203</v>
      </c>
      <c r="C294" s="55">
        <v>133848</v>
      </c>
      <c r="D294" s="55">
        <v>20900</v>
      </c>
      <c r="E294" s="172">
        <f t="shared" si="19"/>
        <v>0.15614727153188693</v>
      </c>
    </row>
    <row r="295" spans="1:5" ht="74.25" customHeight="1">
      <c r="A295" s="130" t="s">
        <v>212</v>
      </c>
      <c r="B295" s="122" t="s">
        <v>251</v>
      </c>
      <c r="C295" s="18">
        <v>4500</v>
      </c>
      <c r="D295" s="18">
        <v>3555.08</v>
      </c>
      <c r="E295" s="157">
        <f t="shared" si="19"/>
        <v>0.7900177777777777</v>
      </c>
    </row>
    <row r="296" spans="1:5" s="1" customFormat="1" ht="25.5">
      <c r="A296" s="51" t="s">
        <v>241</v>
      </c>
      <c r="B296" s="65" t="s">
        <v>243</v>
      </c>
      <c r="C296" s="26">
        <f>SUM(C297)</f>
        <v>625000</v>
      </c>
      <c r="D296" s="26">
        <f>SUM(D297)</f>
        <v>279940.15</v>
      </c>
      <c r="E296" s="154">
        <f t="shared" si="19"/>
        <v>0.44790424000000006</v>
      </c>
    </row>
    <row r="297" spans="1:5" s="2" customFormat="1" ht="12.75">
      <c r="A297" s="37"/>
      <c r="B297" s="57" t="s">
        <v>127</v>
      </c>
      <c r="C297" s="36">
        <f>SUM(C298:C299)</f>
        <v>625000</v>
      </c>
      <c r="D297" s="36">
        <f>SUM(D298:D299)</f>
        <v>279940.15</v>
      </c>
      <c r="E297" s="153">
        <f t="shared" si="19"/>
        <v>0.44790424000000006</v>
      </c>
    </row>
    <row r="298" spans="1:5" ht="25.5">
      <c r="A298" s="130" t="s">
        <v>224</v>
      </c>
      <c r="B298" s="122" t="s">
        <v>225</v>
      </c>
      <c r="C298" s="18">
        <v>3000</v>
      </c>
      <c r="D298" s="18">
        <v>1940.15</v>
      </c>
      <c r="E298" s="157">
        <f t="shared" si="19"/>
        <v>0.6467166666666667</v>
      </c>
    </row>
    <row r="299" spans="1:5" ht="63.75">
      <c r="A299" s="130" t="s">
        <v>24</v>
      </c>
      <c r="B299" s="122" t="s">
        <v>242</v>
      </c>
      <c r="C299" s="18">
        <v>622000</v>
      </c>
      <c r="D299" s="18">
        <v>278000</v>
      </c>
      <c r="E299" s="157">
        <f t="shared" si="19"/>
        <v>0.44694533762057875</v>
      </c>
    </row>
    <row r="300" spans="1:5" s="1" customFormat="1" ht="12.75">
      <c r="A300" s="48" t="s">
        <v>83</v>
      </c>
      <c r="B300" s="63" t="s">
        <v>29</v>
      </c>
      <c r="C300" s="26">
        <f>SUM(C301:C301)</f>
        <v>224845.5</v>
      </c>
      <c r="D300" s="26">
        <f>SUM(D301:D301)</f>
        <v>4530.66</v>
      </c>
      <c r="E300" s="154">
        <f t="shared" si="19"/>
        <v>0.020150103070775267</v>
      </c>
    </row>
    <row r="301" spans="1:5" s="2" customFormat="1" ht="12.75">
      <c r="A301" s="37"/>
      <c r="B301" s="57" t="s">
        <v>127</v>
      </c>
      <c r="C301" s="36">
        <f>SUM(C302:C304)</f>
        <v>224845.5</v>
      </c>
      <c r="D301" s="36">
        <f>SUM(D302:D304)</f>
        <v>4530.66</v>
      </c>
      <c r="E301" s="153">
        <f t="shared" si="19"/>
        <v>0.020150103070775267</v>
      </c>
    </row>
    <row r="302" spans="1:5" ht="25.5">
      <c r="A302" s="130" t="s">
        <v>224</v>
      </c>
      <c r="B302" s="122" t="s">
        <v>225</v>
      </c>
      <c r="C302" s="18">
        <v>0</v>
      </c>
      <c r="D302" s="18">
        <v>30.66</v>
      </c>
      <c r="E302" s="157"/>
    </row>
    <row r="303" spans="1:5" ht="114.75">
      <c r="A303" s="129" t="s">
        <v>244</v>
      </c>
      <c r="B303" s="120" t="s">
        <v>236</v>
      </c>
      <c r="C303" s="20">
        <v>202345.5</v>
      </c>
      <c r="D303" s="20">
        <v>0</v>
      </c>
      <c r="E303" s="179">
        <f t="shared" si="19"/>
        <v>0</v>
      </c>
    </row>
    <row r="304" spans="1:5" ht="90" thickBot="1">
      <c r="A304" s="129" t="s">
        <v>318</v>
      </c>
      <c r="B304" s="120" t="s">
        <v>320</v>
      </c>
      <c r="C304" s="20">
        <v>22500</v>
      </c>
      <c r="D304" s="20">
        <v>4500</v>
      </c>
      <c r="E304" s="179">
        <f t="shared" si="19"/>
        <v>0.2</v>
      </c>
    </row>
    <row r="305" spans="1:5" s="2" customFormat="1" ht="26.25" thickBot="1">
      <c r="A305" s="14" t="s">
        <v>84</v>
      </c>
      <c r="B305" s="61" t="s">
        <v>85</v>
      </c>
      <c r="C305" s="21">
        <f>SUM(C306:C307)</f>
        <v>176197.95</v>
      </c>
      <c r="D305" s="21">
        <f>SUM(D306:D307)</f>
        <v>176197.95</v>
      </c>
      <c r="E305" s="168">
        <f t="shared" si="19"/>
        <v>1</v>
      </c>
    </row>
    <row r="306" spans="1:5" s="2" customFormat="1" ht="13.5" thickBot="1">
      <c r="A306" s="76"/>
      <c r="B306" s="77" t="s">
        <v>127</v>
      </c>
      <c r="C306" s="78">
        <f>SUM(C309)</f>
        <v>70000</v>
      </c>
      <c r="D306" s="78">
        <f>SUM(D309)</f>
        <v>70000</v>
      </c>
      <c r="E306" s="160">
        <f t="shared" si="19"/>
        <v>1</v>
      </c>
    </row>
    <row r="307" spans="1:5" s="2" customFormat="1" ht="12.75">
      <c r="A307" s="72"/>
      <c r="B307" s="206" t="s">
        <v>138</v>
      </c>
      <c r="C307" s="82">
        <f>SUM(C310)</f>
        <v>106197.95</v>
      </c>
      <c r="D307" s="82">
        <f>SUM(D310)</f>
        <v>106197.95</v>
      </c>
      <c r="E307" s="160">
        <f t="shared" si="19"/>
        <v>1</v>
      </c>
    </row>
    <row r="308" spans="1:5" s="1" customFormat="1" ht="12.75">
      <c r="A308" s="51" t="s">
        <v>292</v>
      </c>
      <c r="B308" s="65" t="s">
        <v>294</v>
      </c>
      <c r="C308" s="23">
        <f>SUM(C309:C310)</f>
        <v>176197.95</v>
      </c>
      <c r="D308" s="23">
        <f>SUM(D309:D310)</f>
        <v>176197.95</v>
      </c>
      <c r="E308" s="154">
        <f>D308/C308</f>
        <v>1</v>
      </c>
    </row>
    <row r="309" spans="1:5" s="2" customFormat="1" ht="12.75">
      <c r="A309" s="37"/>
      <c r="B309" s="57" t="s">
        <v>127</v>
      </c>
      <c r="C309" s="36">
        <f>SUM(C311)</f>
        <v>70000</v>
      </c>
      <c r="D309" s="36">
        <f>SUM(D311)</f>
        <v>70000</v>
      </c>
      <c r="E309" s="153">
        <f>D309/C309</f>
        <v>1</v>
      </c>
    </row>
    <row r="310" spans="1:5" s="2" customFormat="1" ht="12.75">
      <c r="A310" s="234"/>
      <c r="B310" s="245" t="s">
        <v>128</v>
      </c>
      <c r="C310" s="246">
        <f>SUM(C312)</f>
        <v>106197.95</v>
      </c>
      <c r="D310" s="246">
        <f>SUM(D312)</f>
        <v>106197.95</v>
      </c>
      <c r="E310" s="153">
        <f>D310/C310</f>
        <v>1</v>
      </c>
    </row>
    <row r="311" spans="1:5" ht="63.75">
      <c r="A311" s="129" t="s">
        <v>196</v>
      </c>
      <c r="B311" s="120" t="s">
        <v>203</v>
      </c>
      <c r="C311" s="20">
        <v>70000</v>
      </c>
      <c r="D311" s="20">
        <v>70000</v>
      </c>
      <c r="E311" s="155">
        <f>D311/C311</f>
        <v>1</v>
      </c>
    </row>
    <row r="312" spans="1:5" ht="77.25" thickBot="1">
      <c r="A312" s="129" t="s">
        <v>293</v>
      </c>
      <c r="B312" s="120" t="s">
        <v>295</v>
      </c>
      <c r="C312" s="20">
        <v>106197.95</v>
      </c>
      <c r="D312" s="20">
        <v>106197.95</v>
      </c>
      <c r="E312" s="155">
        <f>D312/C312</f>
        <v>1</v>
      </c>
    </row>
    <row r="313" spans="1:5" s="2" customFormat="1" ht="26.25" thickBot="1">
      <c r="A313" s="79" t="s">
        <v>86</v>
      </c>
      <c r="B313" s="80" t="s">
        <v>87</v>
      </c>
      <c r="C313" s="81">
        <f>SUM(C318,C315)</f>
        <v>62700</v>
      </c>
      <c r="D313" s="81">
        <f>SUM(D318,D315)</f>
        <v>55690.549999999996</v>
      </c>
      <c r="E313" s="151">
        <f aca="true" t="shared" si="20" ref="E313:E321">D313/C313</f>
        <v>0.88820653907496</v>
      </c>
    </row>
    <row r="314" spans="1:5" s="2" customFormat="1" ht="12.75">
      <c r="A314" s="72"/>
      <c r="B314" s="73" t="s">
        <v>127</v>
      </c>
      <c r="C314" s="82">
        <f>SUM(C316,C319)</f>
        <v>62700</v>
      </c>
      <c r="D314" s="82">
        <f>SUM(D316,D319)</f>
        <v>55690.549999999996</v>
      </c>
      <c r="E314" s="152">
        <f t="shared" si="20"/>
        <v>0.88820653907496</v>
      </c>
    </row>
    <row r="315" spans="1:5" s="1" customFormat="1" ht="25.5">
      <c r="A315" s="51" t="s">
        <v>321</v>
      </c>
      <c r="B315" s="65" t="s">
        <v>322</v>
      </c>
      <c r="C315" s="23">
        <f>SUM(C316)</f>
        <v>0</v>
      </c>
      <c r="D315" s="23">
        <f>SUM(D316)</f>
        <v>48.18</v>
      </c>
      <c r="E315" s="154"/>
    </row>
    <row r="316" spans="1:5" s="2" customFormat="1" ht="12.75">
      <c r="A316" s="37"/>
      <c r="B316" s="57" t="s">
        <v>127</v>
      </c>
      <c r="C316" s="36">
        <f>SUM(C317:C317)</f>
        <v>0</v>
      </c>
      <c r="D316" s="36">
        <f>SUM(D317:D317)</f>
        <v>48.18</v>
      </c>
      <c r="E316" s="153"/>
    </row>
    <row r="317" spans="1:5" ht="25.5">
      <c r="A317" s="129" t="s">
        <v>224</v>
      </c>
      <c r="B317" s="105" t="s">
        <v>225</v>
      </c>
      <c r="C317" s="20">
        <v>0</v>
      </c>
      <c r="D317" s="20">
        <v>48.18</v>
      </c>
      <c r="E317" s="172"/>
    </row>
    <row r="318" spans="1:5" s="1" customFormat="1" ht="38.25">
      <c r="A318" s="48" t="s">
        <v>88</v>
      </c>
      <c r="B318" s="65" t="s">
        <v>206</v>
      </c>
      <c r="C318" s="23">
        <f>SUM(C319)</f>
        <v>62700</v>
      </c>
      <c r="D318" s="23">
        <f>SUM(D319)</f>
        <v>55642.369999999995</v>
      </c>
      <c r="E318" s="154">
        <f t="shared" si="20"/>
        <v>0.8874381180223285</v>
      </c>
    </row>
    <row r="319" spans="1:5" s="2" customFormat="1" ht="12.75">
      <c r="A319" s="37"/>
      <c r="B319" s="57" t="s">
        <v>127</v>
      </c>
      <c r="C319" s="36">
        <f>SUM(C320:C321)</f>
        <v>62700</v>
      </c>
      <c r="D319" s="36">
        <f>SUM(D320:D321)</f>
        <v>55642.369999999995</v>
      </c>
      <c r="E319" s="153">
        <f t="shared" si="20"/>
        <v>0.8874381180223285</v>
      </c>
    </row>
    <row r="320" spans="1:5" s="2" customFormat="1" ht="12.75">
      <c r="A320" s="129" t="s">
        <v>1</v>
      </c>
      <c r="B320" s="120" t="s">
        <v>95</v>
      </c>
      <c r="C320" s="211">
        <v>0</v>
      </c>
      <c r="D320" s="211">
        <v>276.78</v>
      </c>
      <c r="E320" s="153"/>
    </row>
    <row r="321" spans="1:5" ht="51.75" thickBot="1">
      <c r="A321" s="40" t="s">
        <v>24</v>
      </c>
      <c r="B321" s="105" t="s">
        <v>145</v>
      </c>
      <c r="C321" s="20">
        <v>62700</v>
      </c>
      <c r="D321" s="20">
        <v>55365.59</v>
      </c>
      <c r="E321" s="172">
        <f t="shared" si="20"/>
        <v>0.8830237639553429</v>
      </c>
    </row>
    <row r="322" spans="1:5" ht="13.5" thickBot="1">
      <c r="A322" s="107" t="s">
        <v>245</v>
      </c>
      <c r="B322" s="69" t="s">
        <v>246</v>
      </c>
      <c r="C322" s="188">
        <f>SUM(C325,C330,C336,C339,C344,C347)</f>
        <v>70587725.23</v>
      </c>
      <c r="D322" s="188">
        <f>SUM(D325,D330,D336,D339,D344,D347)</f>
        <v>35281494.5</v>
      </c>
      <c r="E322" s="196">
        <f aca="true" t="shared" si="21" ref="E322:E335">D322/C322</f>
        <v>0.49982478377140355</v>
      </c>
    </row>
    <row r="323" spans="1:5" ht="13.5" thickBot="1">
      <c r="A323" s="193"/>
      <c r="B323" s="187" t="s">
        <v>127</v>
      </c>
      <c r="C323" s="194">
        <f>SUM(C326,C331,C337,C340,C345,C348)</f>
        <v>67587725.23</v>
      </c>
      <c r="D323" s="194">
        <f>SUM(D326,D331,D337,D340,D345,D348)</f>
        <v>33508059.580000002</v>
      </c>
      <c r="E323" s="197">
        <f t="shared" si="21"/>
        <v>0.4957713766216067</v>
      </c>
    </row>
    <row r="324" spans="1:5" s="2" customFormat="1" ht="12.75">
      <c r="A324" s="37"/>
      <c r="B324" s="57" t="s">
        <v>128</v>
      </c>
      <c r="C324" s="36">
        <f>SUM(C349)</f>
        <v>3000000</v>
      </c>
      <c r="D324" s="36">
        <f>SUM(D349)</f>
        <v>1773434.92</v>
      </c>
      <c r="E324" s="197">
        <f t="shared" si="21"/>
        <v>0.5911449733333333</v>
      </c>
    </row>
    <row r="325" spans="1:7" ht="12.75">
      <c r="A325" s="106" t="s">
        <v>247</v>
      </c>
      <c r="B325" s="70" t="s">
        <v>248</v>
      </c>
      <c r="C325" s="29">
        <f>SUM(C326)</f>
        <v>47193000</v>
      </c>
      <c r="D325" s="29">
        <f>SUM(D326)</f>
        <v>23805302.69</v>
      </c>
      <c r="E325" s="171">
        <f t="shared" si="21"/>
        <v>0.5044244419723264</v>
      </c>
      <c r="G325" s="101"/>
    </row>
    <row r="326" spans="1:5" ht="12.75">
      <c r="A326" s="189"/>
      <c r="B326" s="104" t="s">
        <v>127</v>
      </c>
      <c r="C326" s="190">
        <f>SUM(C327:C329)</f>
        <v>47193000</v>
      </c>
      <c r="D326" s="190">
        <f>SUM(D327:D329)</f>
        <v>23805302.69</v>
      </c>
      <c r="E326" s="198">
        <f t="shared" si="21"/>
        <v>0.5044244419723264</v>
      </c>
    </row>
    <row r="327" spans="1:5" ht="12.75">
      <c r="A327" s="130" t="s">
        <v>3</v>
      </c>
      <c r="B327" s="122" t="s">
        <v>171</v>
      </c>
      <c r="C327" s="191">
        <v>3000</v>
      </c>
      <c r="D327" s="191">
        <v>2568.02</v>
      </c>
      <c r="E327" s="179">
        <f t="shared" si="21"/>
        <v>0.8560066666666667</v>
      </c>
    </row>
    <row r="328" spans="1:5" ht="26.25" thickBot="1">
      <c r="A328" s="139" t="s">
        <v>224</v>
      </c>
      <c r="B328" s="124" t="s">
        <v>225</v>
      </c>
      <c r="C328" s="191">
        <v>50000</v>
      </c>
      <c r="D328" s="191">
        <v>36083.67</v>
      </c>
      <c r="E328" s="179">
        <f t="shared" si="21"/>
        <v>0.7216734</v>
      </c>
    </row>
    <row r="329" spans="1:5" ht="127.5">
      <c r="A329" s="137" t="s">
        <v>195</v>
      </c>
      <c r="B329" s="138" t="s">
        <v>268</v>
      </c>
      <c r="C329" s="191">
        <v>47140000</v>
      </c>
      <c r="D329" s="191">
        <v>23766651</v>
      </c>
      <c r="E329" s="179">
        <f t="shared" si="21"/>
        <v>0.5041716376750106</v>
      </c>
    </row>
    <row r="330" spans="1:5" ht="76.5">
      <c r="A330" s="106" t="s">
        <v>249</v>
      </c>
      <c r="B330" s="70" t="s">
        <v>250</v>
      </c>
      <c r="C330" s="29">
        <f>SUM(C331)</f>
        <v>17897494.84</v>
      </c>
      <c r="D330" s="29">
        <f>SUM(D331)</f>
        <v>9291225.190000001</v>
      </c>
      <c r="E330" s="171">
        <f t="shared" si="21"/>
        <v>0.519135514386884</v>
      </c>
    </row>
    <row r="331" spans="1:5" ht="12.75">
      <c r="A331" s="189"/>
      <c r="B331" s="104" t="s">
        <v>127</v>
      </c>
      <c r="C331" s="190">
        <f>SUM(C332:C335)</f>
        <v>17897494.84</v>
      </c>
      <c r="D331" s="190">
        <f>SUM(D332:D335)</f>
        <v>9291225.190000001</v>
      </c>
      <c r="E331" s="198">
        <f t="shared" si="21"/>
        <v>0.519135514386884</v>
      </c>
    </row>
    <row r="332" spans="1:5" ht="12.75">
      <c r="A332" s="130" t="s">
        <v>3</v>
      </c>
      <c r="B332" s="122" t="s">
        <v>171</v>
      </c>
      <c r="C332" s="131">
        <v>6000</v>
      </c>
      <c r="D332" s="131">
        <v>1966.6</v>
      </c>
      <c r="E332" s="165">
        <f>D332/C332</f>
        <v>0.32776666666666665</v>
      </c>
    </row>
    <row r="333" spans="1:5" ht="25.5">
      <c r="A333" s="129" t="s">
        <v>224</v>
      </c>
      <c r="B333" s="120" t="s">
        <v>225</v>
      </c>
      <c r="C333" s="131">
        <v>80000</v>
      </c>
      <c r="D333" s="131">
        <v>61692.12</v>
      </c>
      <c r="E333" s="165">
        <f t="shared" si="21"/>
        <v>0.7711515</v>
      </c>
    </row>
    <row r="334" spans="1:5" ht="89.25">
      <c r="A334" s="130" t="s">
        <v>107</v>
      </c>
      <c r="B334" s="122" t="s">
        <v>202</v>
      </c>
      <c r="C334" s="131">
        <v>17631494.84</v>
      </c>
      <c r="D334" s="131">
        <v>9084289.84</v>
      </c>
      <c r="E334" s="165">
        <f t="shared" si="21"/>
        <v>0.5152308367745863</v>
      </c>
    </row>
    <row r="335" spans="1:5" ht="76.5">
      <c r="A335" s="137" t="s">
        <v>212</v>
      </c>
      <c r="B335" s="138" t="s">
        <v>251</v>
      </c>
      <c r="C335" s="191">
        <v>180000</v>
      </c>
      <c r="D335" s="191">
        <v>143276.63</v>
      </c>
      <c r="E335" s="165">
        <f t="shared" si="21"/>
        <v>0.7959812777777778</v>
      </c>
    </row>
    <row r="336" spans="1:5" ht="12.75">
      <c r="A336" s="106" t="s">
        <v>252</v>
      </c>
      <c r="B336" s="70" t="s">
        <v>253</v>
      </c>
      <c r="C336" s="29">
        <f>SUM(C337)</f>
        <v>0</v>
      </c>
      <c r="D336" s="29">
        <f>SUM(D337)</f>
        <v>2.95</v>
      </c>
      <c r="E336" s="171"/>
    </row>
    <row r="337" spans="1:5" ht="12.75">
      <c r="A337" s="189"/>
      <c r="B337" s="104" t="s">
        <v>127</v>
      </c>
      <c r="C337" s="190">
        <f>SUM(C338:C338)</f>
        <v>0</v>
      </c>
      <c r="D337" s="190">
        <f>SUM(D338:D338)</f>
        <v>2.95</v>
      </c>
      <c r="E337" s="198"/>
    </row>
    <row r="338" spans="1:5" s="192" customFormat="1" ht="76.5">
      <c r="A338" s="130" t="s">
        <v>212</v>
      </c>
      <c r="B338" s="122" t="s">
        <v>251</v>
      </c>
      <c r="C338" s="131">
        <v>0</v>
      </c>
      <c r="D338" s="131">
        <v>2.95</v>
      </c>
      <c r="E338" s="165"/>
    </row>
    <row r="339" spans="1:5" ht="12.75">
      <c r="A339" s="106" t="s">
        <v>254</v>
      </c>
      <c r="B339" s="70" t="s">
        <v>255</v>
      </c>
      <c r="C339" s="29">
        <f>SUM(C340)</f>
        <v>1667700</v>
      </c>
      <c r="D339" s="29">
        <f>SUM(D340)</f>
        <v>3925.69</v>
      </c>
      <c r="E339" s="171">
        <f>D339/C339</f>
        <v>0.002353954548180128</v>
      </c>
    </row>
    <row r="340" spans="1:5" ht="12.75">
      <c r="A340" s="189"/>
      <c r="B340" s="104" t="s">
        <v>127</v>
      </c>
      <c r="C340" s="190">
        <f>SUM(C341:C343)</f>
        <v>1667700</v>
      </c>
      <c r="D340" s="190">
        <f>SUM(D341:D343)</f>
        <v>3925.69</v>
      </c>
      <c r="E340" s="198">
        <f>D340/C340</f>
        <v>0.002353954548180128</v>
      </c>
    </row>
    <row r="341" spans="1:5" ht="12.75">
      <c r="A341" s="130" t="s">
        <v>3</v>
      </c>
      <c r="B341" s="122" t="s">
        <v>171</v>
      </c>
      <c r="C341" s="131">
        <v>100</v>
      </c>
      <c r="D341" s="131">
        <v>36.04</v>
      </c>
      <c r="E341" s="165">
        <f>D341/C341</f>
        <v>0.3604</v>
      </c>
    </row>
    <row r="342" spans="1:5" ht="25.5">
      <c r="A342" s="130" t="s">
        <v>224</v>
      </c>
      <c r="B342" s="122" t="s">
        <v>225</v>
      </c>
      <c r="C342" s="131">
        <v>600</v>
      </c>
      <c r="D342" s="131">
        <v>1800</v>
      </c>
      <c r="E342" s="165">
        <f>D342/C342</f>
        <v>3</v>
      </c>
    </row>
    <row r="343" spans="1:5" s="192" customFormat="1" ht="90" thickBot="1">
      <c r="A343" s="130" t="s">
        <v>107</v>
      </c>
      <c r="B343" s="122" t="s">
        <v>202</v>
      </c>
      <c r="C343" s="131">
        <v>1667000</v>
      </c>
      <c r="D343" s="131">
        <v>2089.65</v>
      </c>
      <c r="E343" s="165">
        <f>D343/C343</f>
        <v>0.0012535392921415717</v>
      </c>
    </row>
    <row r="344" spans="1:5" ht="153.75" thickBot="1">
      <c r="A344" s="209" t="s">
        <v>272</v>
      </c>
      <c r="B344" s="140" t="s">
        <v>273</v>
      </c>
      <c r="C344" s="181">
        <f>SUM(C345)</f>
        <v>156000</v>
      </c>
      <c r="D344" s="181">
        <f>SUM(D345)</f>
        <v>131451</v>
      </c>
      <c r="E344" s="182">
        <f aca="true" t="shared" si="22" ref="E344:E361">D344/C344</f>
        <v>0.8426346153846154</v>
      </c>
    </row>
    <row r="345" spans="1:5" ht="12.75">
      <c r="A345" s="204"/>
      <c r="B345" s="206" t="s">
        <v>127</v>
      </c>
      <c r="C345" s="207">
        <f>SUM(C346)</f>
        <v>156000</v>
      </c>
      <c r="D345" s="207">
        <f>SUM(D346)</f>
        <v>131451</v>
      </c>
      <c r="E345" s="208">
        <f t="shared" si="22"/>
        <v>0.8426346153846154</v>
      </c>
    </row>
    <row r="346" spans="1:5" s="192" customFormat="1" ht="90" thickBot="1">
      <c r="A346" s="130" t="s">
        <v>107</v>
      </c>
      <c r="B346" s="122" t="s">
        <v>202</v>
      </c>
      <c r="C346" s="131">
        <v>156000</v>
      </c>
      <c r="D346" s="131">
        <v>131451</v>
      </c>
      <c r="E346" s="165">
        <f t="shared" si="22"/>
        <v>0.8426346153846154</v>
      </c>
    </row>
    <row r="347" spans="1:5" ht="26.25" thickBot="1">
      <c r="A347" s="209" t="s">
        <v>323</v>
      </c>
      <c r="B347" s="140" t="s">
        <v>324</v>
      </c>
      <c r="C347" s="181">
        <f>SUM(C348:C349)</f>
        <v>3673530.39</v>
      </c>
      <c r="D347" s="181">
        <f>SUM(D348:D349)</f>
        <v>2049586.98</v>
      </c>
      <c r="E347" s="182">
        <f aca="true" t="shared" si="23" ref="E347:E356">D347/C347</f>
        <v>0.5579338571907119</v>
      </c>
    </row>
    <row r="348" spans="1:5" ht="12.75">
      <c r="A348" s="193"/>
      <c r="B348" s="187" t="s">
        <v>127</v>
      </c>
      <c r="C348" s="194">
        <f>SUM(C350:C355)</f>
        <v>673530.39</v>
      </c>
      <c r="D348" s="194">
        <f>SUM(D350:D355)</f>
        <v>276152.06</v>
      </c>
      <c r="E348" s="197">
        <f t="shared" si="23"/>
        <v>0.41000682983287506</v>
      </c>
    </row>
    <row r="349" spans="1:5" ht="12.75">
      <c r="A349" s="204"/>
      <c r="B349" s="206" t="s">
        <v>138</v>
      </c>
      <c r="C349" s="264">
        <f>SUM(C356)</f>
        <v>3000000</v>
      </c>
      <c r="D349" s="264">
        <f>SUM(D356)</f>
        <v>1773434.92</v>
      </c>
      <c r="E349" s="165">
        <f t="shared" si="23"/>
        <v>0.5911449733333333</v>
      </c>
    </row>
    <row r="350" spans="1:5" ht="12.75">
      <c r="A350" s="137" t="s">
        <v>4</v>
      </c>
      <c r="B350" s="138" t="s">
        <v>96</v>
      </c>
      <c r="C350" s="191">
        <v>642850</v>
      </c>
      <c r="D350" s="191">
        <v>263735.6</v>
      </c>
      <c r="E350" s="165">
        <f t="shared" si="23"/>
        <v>0.4102599362215135</v>
      </c>
    </row>
    <row r="351" spans="1:5" ht="12.75">
      <c r="A351" s="137" t="s">
        <v>3</v>
      </c>
      <c r="B351" s="138" t="s">
        <v>171</v>
      </c>
      <c r="C351" s="191">
        <v>0</v>
      </c>
      <c r="D351" s="191">
        <v>37.07</v>
      </c>
      <c r="E351" s="165"/>
    </row>
    <row r="352" spans="1:5" ht="25.5">
      <c r="A352" s="137" t="s">
        <v>224</v>
      </c>
      <c r="B352" s="138" t="s">
        <v>225</v>
      </c>
      <c r="C352" s="191">
        <v>0</v>
      </c>
      <c r="D352" s="191">
        <v>499</v>
      </c>
      <c r="E352" s="165"/>
    </row>
    <row r="353" spans="1:5" ht="38.25">
      <c r="A353" s="137" t="s">
        <v>234</v>
      </c>
      <c r="B353" s="138" t="s">
        <v>235</v>
      </c>
      <c r="C353" s="191">
        <v>1880.39</v>
      </c>
      <c r="D353" s="191">
        <v>1880.39</v>
      </c>
      <c r="E353" s="165">
        <f t="shared" si="23"/>
        <v>1</v>
      </c>
    </row>
    <row r="354" spans="1:5" s="192" customFormat="1" ht="63.75">
      <c r="A354" s="130" t="s">
        <v>24</v>
      </c>
      <c r="B354" s="122" t="s">
        <v>326</v>
      </c>
      <c r="C354" s="131">
        <v>28800</v>
      </c>
      <c r="D354" s="131">
        <v>0</v>
      </c>
      <c r="E354" s="165">
        <f t="shared" si="23"/>
        <v>0</v>
      </c>
    </row>
    <row r="355" spans="1:5" s="192" customFormat="1" ht="102">
      <c r="A355" s="130" t="s">
        <v>162</v>
      </c>
      <c r="B355" s="122" t="s">
        <v>327</v>
      </c>
      <c r="C355" s="143">
        <v>0</v>
      </c>
      <c r="D355" s="143">
        <v>10000</v>
      </c>
      <c r="E355" s="165"/>
    </row>
    <row r="356" spans="1:5" s="192" customFormat="1" ht="77.25" thickBot="1">
      <c r="A356" s="139" t="s">
        <v>325</v>
      </c>
      <c r="B356" s="124" t="s">
        <v>328</v>
      </c>
      <c r="C356" s="141">
        <v>3000000</v>
      </c>
      <c r="D356" s="141">
        <v>1773434.92</v>
      </c>
      <c r="E356" s="165">
        <f t="shared" si="23"/>
        <v>0.5911449733333333</v>
      </c>
    </row>
    <row r="357" spans="1:5" s="2" customFormat="1" ht="26.25" thickBot="1">
      <c r="A357" s="265" t="s">
        <v>89</v>
      </c>
      <c r="B357" s="266" t="s">
        <v>90</v>
      </c>
      <c r="C357" s="237">
        <f>SUM(C358:C359)</f>
        <v>23704688.23</v>
      </c>
      <c r="D357" s="237">
        <f>SUM(D358:D359)</f>
        <v>11937791.39</v>
      </c>
      <c r="E357" s="238">
        <f t="shared" si="22"/>
        <v>0.503604657195696</v>
      </c>
    </row>
    <row r="358" spans="1:7" s="2" customFormat="1" ht="12.75">
      <c r="A358" s="76"/>
      <c r="B358" s="214" t="s">
        <v>127</v>
      </c>
      <c r="C358" s="78">
        <f>SUM(C361,C366,C376,C382,C388,C391,C394,C370)</f>
        <v>16263133.6</v>
      </c>
      <c r="D358" s="78">
        <f>SUM(D361,D366,D376,D382,D388,D391,D394,D370)</f>
        <v>11758667.76</v>
      </c>
      <c r="E358" s="215">
        <f t="shared" si="22"/>
        <v>0.723025958539749</v>
      </c>
      <c r="G358" s="226"/>
    </row>
    <row r="359" spans="1:5" s="2" customFormat="1" ht="12.75">
      <c r="A359" s="72"/>
      <c r="B359" s="104" t="s">
        <v>128</v>
      </c>
      <c r="C359" s="74">
        <f>SUM(C379,C383,C395,C371)</f>
        <v>7441554.63</v>
      </c>
      <c r="D359" s="74">
        <f>SUM(D379,D383,D395,D371)</f>
        <v>179123.63</v>
      </c>
      <c r="E359" s="153">
        <f t="shared" si="22"/>
        <v>0.02407072700613904</v>
      </c>
    </row>
    <row r="360" spans="1:5" s="1" customFormat="1" ht="12.75">
      <c r="A360" s="51" t="s">
        <v>153</v>
      </c>
      <c r="B360" s="65" t="s">
        <v>154</v>
      </c>
      <c r="C360" s="26">
        <f>SUM(C362:C364)</f>
        <v>12525300</v>
      </c>
      <c r="D360" s="26">
        <f>SUM(D362:D364)</f>
        <v>7036372.97</v>
      </c>
      <c r="E360" s="154">
        <f t="shared" si="22"/>
        <v>0.5617728094337061</v>
      </c>
    </row>
    <row r="361" spans="1:5" s="2" customFormat="1" ht="12.75">
      <c r="A361" s="37"/>
      <c r="B361" s="57" t="s">
        <v>127</v>
      </c>
      <c r="C361" s="36">
        <f>SUM(C362:C364)</f>
        <v>12525300</v>
      </c>
      <c r="D361" s="36">
        <f>SUM(D362:D364)</f>
        <v>7036372.97</v>
      </c>
      <c r="E361" s="153">
        <f t="shared" si="22"/>
        <v>0.5617728094337061</v>
      </c>
    </row>
    <row r="362" spans="1:5" ht="51">
      <c r="A362" s="43" t="s">
        <v>140</v>
      </c>
      <c r="B362" s="64" t="s">
        <v>164</v>
      </c>
      <c r="C362" s="18">
        <v>12500000</v>
      </c>
      <c r="D362" s="18">
        <v>7011281.15</v>
      </c>
      <c r="E362" s="157">
        <f>D362/C362</f>
        <v>0.560902492</v>
      </c>
    </row>
    <row r="363" spans="1:5" s="2" customFormat="1" ht="38.25">
      <c r="A363" s="130" t="s">
        <v>222</v>
      </c>
      <c r="B363" s="122" t="s">
        <v>223</v>
      </c>
      <c r="C363" s="19">
        <v>11000</v>
      </c>
      <c r="D363" s="19">
        <v>16655.89</v>
      </c>
      <c r="E363" s="161">
        <f>D363/C363</f>
        <v>1.5141718181818182</v>
      </c>
    </row>
    <row r="364" spans="1:5" ht="38.25">
      <c r="A364" s="49" t="s">
        <v>10</v>
      </c>
      <c r="B364" s="68" t="s">
        <v>169</v>
      </c>
      <c r="C364" s="20">
        <v>14300</v>
      </c>
      <c r="D364" s="20">
        <v>8435.93</v>
      </c>
      <c r="E364" s="161">
        <f>D364/C364</f>
        <v>0.5899251748251748</v>
      </c>
    </row>
    <row r="365" spans="1:5" s="1" customFormat="1" ht="26.25" thickBot="1">
      <c r="A365" s="113" t="s">
        <v>167</v>
      </c>
      <c r="B365" s="87" t="s">
        <v>168</v>
      </c>
      <c r="C365" s="88">
        <f>SUM(C366:C366)</f>
        <v>0</v>
      </c>
      <c r="D365" s="88">
        <f>SUM(D366:D366)</f>
        <v>10210.26</v>
      </c>
      <c r="E365" s="159"/>
    </row>
    <row r="366" spans="1:5" s="2" customFormat="1" ht="12.75">
      <c r="A366" s="76"/>
      <c r="B366" s="77" t="s">
        <v>127</v>
      </c>
      <c r="C366" s="78">
        <f>SUM(C367:C368)</f>
        <v>0</v>
      </c>
      <c r="D366" s="78">
        <f>SUM(D367:D368)</f>
        <v>10210.26</v>
      </c>
      <c r="E366" s="160"/>
    </row>
    <row r="367" spans="1:5" s="2" customFormat="1" ht="12.75">
      <c r="A367" s="130" t="s">
        <v>3</v>
      </c>
      <c r="B367" s="122" t="s">
        <v>171</v>
      </c>
      <c r="C367" s="143">
        <v>0</v>
      </c>
      <c r="D367" s="143">
        <v>7.01</v>
      </c>
      <c r="E367" s="152"/>
    </row>
    <row r="368" spans="1:5" s="2" customFormat="1" ht="13.5" thickBot="1">
      <c r="A368" s="139" t="s">
        <v>1</v>
      </c>
      <c r="B368" s="124" t="s">
        <v>95</v>
      </c>
      <c r="C368" s="141">
        <v>0</v>
      </c>
      <c r="D368" s="141">
        <v>10203.25</v>
      </c>
      <c r="E368" s="162"/>
    </row>
    <row r="369" spans="1:5" s="1" customFormat="1" ht="26.25" thickBot="1">
      <c r="A369" s="109" t="s">
        <v>334</v>
      </c>
      <c r="B369" s="110" t="s">
        <v>335</v>
      </c>
      <c r="C369" s="88">
        <f>SUM(C370:C371)</f>
        <v>1894437.04</v>
      </c>
      <c r="D369" s="88">
        <f>SUM(D370:D371)</f>
        <v>22257.35</v>
      </c>
      <c r="E369" s="159">
        <f>D369/C369</f>
        <v>0.011748793720798447</v>
      </c>
    </row>
    <row r="370" spans="1:5" s="2" customFormat="1" ht="12.75">
      <c r="A370" s="76"/>
      <c r="B370" s="77" t="s">
        <v>127</v>
      </c>
      <c r="C370" s="78">
        <f>SUM(C372:C373)</f>
        <v>0</v>
      </c>
      <c r="D370" s="78">
        <f>SUM(D372:D373)</f>
        <v>22257.35</v>
      </c>
      <c r="E370" s="160"/>
    </row>
    <row r="371" spans="1:5" s="2" customFormat="1" ht="12.75">
      <c r="A371" s="72"/>
      <c r="B371" s="206" t="s">
        <v>128</v>
      </c>
      <c r="C371" s="82">
        <f>SUM(C374)</f>
        <v>1894437.04</v>
      </c>
      <c r="D371" s="82">
        <f>SUM(D374)</f>
        <v>0</v>
      </c>
      <c r="E371" s="152"/>
    </row>
    <row r="372" spans="1:5" s="2" customFormat="1" ht="114.75">
      <c r="A372" s="130" t="s">
        <v>244</v>
      </c>
      <c r="B372" s="122" t="s">
        <v>291</v>
      </c>
      <c r="C372" s="143">
        <v>0</v>
      </c>
      <c r="D372" s="143">
        <v>20607.35</v>
      </c>
      <c r="E372" s="152"/>
    </row>
    <row r="373" spans="1:5" s="2" customFormat="1" ht="77.25" thickBot="1">
      <c r="A373" s="139" t="s">
        <v>274</v>
      </c>
      <c r="B373" s="124" t="s">
        <v>336</v>
      </c>
      <c r="C373" s="141">
        <v>0</v>
      </c>
      <c r="D373" s="141">
        <v>1650</v>
      </c>
      <c r="E373" s="162"/>
    </row>
    <row r="374" spans="1:5" s="2" customFormat="1" ht="128.25" thickBot="1">
      <c r="A374" s="218" t="s">
        <v>329</v>
      </c>
      <c r="B374" s="219" t="s">
        <v>330</v>
      </c>
      <c r="C374" s="220">
        <v>1894437.04</v>
      </c>
      <c r="D374" s="220">
        <v>0</v>
      </c>
      <c r="E374" s="267"/>
    </row>
    <row r="375" spans="1:5" s="1" customFormat="1" ht="25.5">
      <c r="A375" s="41" t="s">
        <v>141</v>
      </c>
      <c r="B375" s="62" t="s">
        <v>142</v>
      </c>
      <c r="C375" s="25">
        <f>SUM(C376)</f>
        <v>340000</v>
      </c>
      <c r="D375" s="25">
        <f>SUM(D376)</f>
        <v>232789.2</v>
      </c>
      <c r="E375" s="158">
        <f aca="true" t="shared" si="24" ref="E375:E385">D375/C375</f>
        <v>0.6846741176470589</v>
      </c>
    </row>
    <row r="376" spans="1:5" s="2" customFormat="1" ht="12.75">
      <c r="A376" s="37"/>
      <c r="B376" s="57" t="s">
        <v>127</v>
      </c>
      <c r="C376" s="36">
        <f>SUM(C377:C377)</f>
        <v>340000</v>
      </c>
      <c r="D376" s="36">
        <f>SUM(D377:D377)</f>
        <v>232789.2</v>
      </c>
      <c r="E376" s="153">
        <f t="shared" si="24"/>
        <v>0.6846741176470589</v>
      </c>
    </row>
    <row r="377" spans="1:5" ht="12.75">
      <c r="A377" s="39" t="s">
        <v>143</v>
      </c>
      <c r="B377" s="59" t="s">
        <v>144</v>
      </c>
      <c r="C377" s="18">
        <v>340000</v>
      </c>
      <c r="D377" s="18">
        <v>232789.2</v>
      </c>
      <c r="E377" s="157">
        <f t="shared" si="24"/>
        <v>0.6846741176470589</v>
      </c>
    </row>
    <row r="378" spans="1:5" s="1" customFormat="1" ht="25.5">
      <c r="A378" s="51" t="s">
        <v>261</v>
      </c>
      <c r="B378" s="65" t="s">
        <v>262</v>
      </c>
      <c r="C378" s="26">
        <f>SUM(C380:C380)</f>
        <v>1641554.94</v>
      </c>
      <c r="D378" s="26">
        <f>SUM(D380:D380)</f>
        <v>76656.8</v>
      </c>
      <c r="E378" s="154">
        <f>D378/C378</f>
        <v>0.046697675558760164</v>
      </c>
    </row>
    <row r="379" spans="1:5" s="2" customFormat="1" ht="12.75">
      <c r="A379" s="37"/>
      <c r="B379" s="104" t="s">
        <v>128</v>
      </c>
      <c r="C379" s="36">
        <f>SUM(C380)</f>
        <v>1641554.94</v>
      </c>
      <c r="D379" s="36">
        <f>SUM(D380)</f>
        <v>76656.8</v>
      </c>
      <c r="E379" s="153">
        <f>D379/C379</f>
        <v>0.046697675558760164</v>
      </c>
    </row>
    <row r="380" spans="1:5" ht="114.75">
      <c r="A380" s="130" t="s">
        <v>257</v>
      </c>
      <c r="B380" s="122" t="s">
        <v>237</v>
      </c>
      <c r="C380" s="18">
        <v>1641554.94</v>
      </c>
      <c r="D380" s="18">
        <v>76656.8</v>
      </c>
      <c r="E380" s="157">
        <f>D380/C380</f>
        <v>0.046697675558760164</v>
      </c>
    </row>
    <row r="381" spans="1:5" s="1" customFormat="1" ht="12.75">
      <c r="A381" s="48" t="s">
        <v>91</v>
      </c>
      <c r="B381" s="63" t="s">
        <v>92</v>
      </c>
      <c r="C381" s="26">
        <f>SUM(C382:C383)</f>
        <v>419152.5</v>
      </c>
      <c r="D381" s="26">
        <f>SUM(D382:D383)</f>
        <v>173747.16999999998</v>
      </c>
      <c r="E381" s="154">
        <f t="shared" si="24"/>
        <v>0.41452018060252527</v>
      </c>
    </row>
    <row r="382" spans="1:5" s="2" customFormat="1" ht="12.75">
      <c r="A382" s="37"/>
      <c r="B382" s="57" t="s">
        <v>127</v>
      </c>
      <c r="C382" s="36">
        <f>SUM(C384:C385)</f>
        <v>316685.67</v>
      </c>
      <c r="D382" s="36">
        <f>SUM(D384:D385)</f>
        <v>71280.34</v>
      </c>
      <c r="E382" s="153">
        <f t="shared" si="24"/>
        <v>0.22508230321883527</v>
      </c>
    </row>
    <row r="383" spans="1:5" s="2" customFormat="1" ht="12.75">
      <c r="A383" s="37"/>
      <c r="B383" s="104" t="s">
        <v>128</v>
      </c>
      <c r="C383" s="36">
        <f>SUM(C386)</f>
        <v>102466.83</v>
      </c>
      <c r="D383" s="36">
        <f>SUM(D386)</f>
        <v>102466.83</v>
      </c>
      <c r="E383" s="153">
        <f>D383/C383</f>
        <v>1</v>
      </c>
    </row>
    <row r="384" spans="1:5" s="2" customFormat="1" ht="39" thickBot="1">
      <c r="A384" s="139" t="s">
        <v>9</v>
      </c>
      <c r="B384" s="124" t="s">
        <v>174</v>
      </c>
      <c r="C384" s="53">
        <v>0</v>
      </c>
      <c r="D384" s="53">
        <v>15000</v>
      </c>
      <c r="E384" s="162"/>
    </row>
    <row r="385" spans="1:5" s="2" customFormat="1" ht="89.25">
      <c r="A385" s="49" t="s">
        <v>162</v>
      </c>
      <c r="B385" s="120" t="s">
        <v>204</v>
      </c>
      <c r="C385" s="20">
        <v>316685.67</v>
      </c>
      <c r="D385" s="20">
        <v>56280.34</v>
      </c>
      <c r="E385" s="155">
        <f t="shared" si="24"/>
        <v>0.17771672459950588</v>
      </c>
    </row>
    <row r="386" spans="1:5" s="2" customFormat="1" ht="77.25" thickBot="1">
      <c r="A386" s="139" t="s">
        <v>263</v>
      </c>
      <c r="B386" s="124" t="s">
        <v>264</v>
      </c>
      <c r="C386" s="53">
        <v>102466.83</v>
      </c>
      <c r="D386" s="53">
        <v>102466.83</v>
      </c>
      <c r="E386" s="155">
        <f>D386/C386</f>
        <v>1</v>
      </c>
    </row>
    <row r="387" spans="1:5" ht="25.5">
      <c r="A387" s="212" t="s">
        <v>265</v>
      </c>
      <c r="B387" s="213" t="s">
        <v>266</v>
      </c>
      <c r="C387" s="118">
        <f>SUM(C388)</f>
        <v>40357.93</v>
      </c>
      <c r="D387" s="118">
        <f>SUM(D388)</f>
        <v>46464.71</v>
      </c>
      <c r="E387" s="166">
        <f>D387/C387</f>
        <v>1.1513154911562609</v>
      </c>
    </row>
    <row r="388" spans="1:5" ht="12.75">
      <c r="A388" s="37"/>
      <c r="B388" s="57" t="s">
        <v>127</v>
      </c>
      <c r="C388" s="36">
        <f>SUM(C389:C389)</f>
        <v>40357.93</v>
      </c>
      <c r="D388" s="36">
        <f>SUM(D389:D389)</f>
        <v>46464.71</v>
      </c>
      <c r="E388" s="153">
        <f>D388/C388</f>
        <v>1.1513154911562609</v>
      </c>
    </row>
    <row r="389" spans="1:5" ht="13.5" thickBot="1">
      <c r="A389" s="130" t="s">
        <v>234</v>
      </c>
      <c r="B389" s="59" t="s">
        <v>96</v>
      </c>
      <c r="C389" s="18">
        <v>40357.93</v>
      </c>
      <c r="D389" s="18">
        <v>46464.71</v>
      </c>
      <c r="E389" s="157">
        <f>D389/C389</f>
        <v>1.1513154911562609</v>
      </c>
    </row>
    <row r="390" spans="1:5" ht="51">
      <c r="A390" s="142" t="s">
        <v>148</v>
      </c>
      <c r="B390" s="117" t="s">
        <v>149</v>
      </c>
      <c r="C390" s="118">
        <f>SUM(C391)</f>
        <v>3015000</v>
      </c>
      <c r="D390" s="118">
        <f>SUM(D391)</f>
        <v>4299043.63</v>
      </c>
      <c r="E390" s="166">
        <f>D390/C390</f>
        <v>1.4258851177446104</v>
      </c>
    </row>
    <row r="391" spans="1:5" ht="12.75">
      <c r="A391" s="37"/>
      <c r="B391" s="57" t="s">
        <v>127</v>
      </c>
      <c r="C391" s="36">
        <f>SUM(C392:C392)</f>
        <v>3015000</v>
      </c>
      <c r="D391" s="36">
        <f>SUM(D392:D392)</f>
        <v>4299043.63</v>
      </c>
      <c r="E391" s="153">
        <f>D391/C391</f>
        <v>1.4258851177446104</v>
      </c>
    </row>
    <row r="392" spans="1:5" ht="13.5" thickBot="1">
      <c r="A392" s="39" t="s">
        <v>4</v>
      </c>
      <c r="B392" s="59" t="s">
        <v>96</v>
      </c>
      <c r="C392" s="18">
        <v>3015000</v>
      </c>
      <c r="D392" s="18">
        <v>4299043.63</v>
      </c>
      <c r="E392" s="157">
        <f>D392/C392</f>
        <v>1.4258851177446104</v>
      </c>
    </row>
    <row r="393" spans="1:5" ht="13.5" thickBot="1">
      <c r="A393" s="144" t="s">
        <v>221</v>
      </c>
      <c r="B393" s="145" t="s">
        <v>29</v>
      </c>
      <c r="C393" s="146">
        <f>SUM(C394:C395)</f>
        <v>3828885.82</v>
      </c>
      <c r="D393" s="146">
        <f>SUM(D394:D395)</f>
        <v>40249.3</v>
      </c>
      <c r="E393" s="247">
        <f>D393/C393</f>
        <v>0.010512013648920982</v>
      </c>
    </row>
    <row r="394" spans="1:5" ht="12.75">
      <c r="A394" s="76"/>
      <c r="B394" s="77" t="s">
        <v>127</v>
      </c>
      <c r="C394" s="78">
        <f>SUM(C396:C398)</f>
        <v>25790</v>
      </c>
      <c r="D394" s="78">
        <f>SUM(D396:D398)</f>
        <v>40249.3</v>
      </c>
      <c r="E394" s="152">
        <f>D394/C394</f>
        <v>1.5606552927491277</v>
      </c>
    </row>
    <row r="395" spans="1:5" s="2" customFormat="1" ht="12.75">
      <c r="A395" s="72"/>
      <c r="B395" s="73" t="s">
        <v>128</v>
      </c>
      <c r="C395" s="82">
        <f>SUM(C399:C400)</f>
        <v>3803095.82</v>
      </c>
      <c r="D395" s="82">
        <f>SUM(D399:D400)</f>
        <v>0</v>
      </c>
      <c r="E395" s="152">
        <f>D395/C395</f>
        <v>0</v>
      </c>
    </row>
    <row r="396" spans="1:5" ht="12.75">
      <c r="A396" s="39" t="s">
        <v>4</v>
      </c>
      <c r="B396" s="59" t="s">
        <v>96</v>
      </c>
      <c r="C396" s="18">
        <v>0</v>
      </c>
      <c r="D396" s="18">
        <v>10000</v>
      </c>
      <c r="E396" s="200"/>
    </row>
    <row r="397" spans="1:5" ht="38.25">
      <c r="A397" s="129" t="s">
        <v>234</v>
      </c>
      <c r="B397" s="120" t="s">
        <v>235</v>
      </c>
      <c r="C397" s="211">
        <v>0</v>
      </c>
      <c r="D397" s="211">
        <v>4459.3</v>
      </c>
      <c r="E397" s="200"/>
    </row>
    <row r="398" spans="1:5" ht="12.75">
      <c r="A398" s="129" t="s">
        <v>1</v>
      </c>
      <c r="B398" s="120" t="s">
        <v>95</v>
      </c>
      <c r="C398" s="211">
        <v>25790</v>
      </c>
      <c r="D398" s="211">
        <v>25790</v>
      </c>
      <c r="E398" s="200">
        <f>D398/C398</f>
        <v>1</v>
      </c>
    </row>
    <row r="399" spans="1:5" ht="127.5">
      <c r="A399" s="129" t="s">
        <v>329</v>
      </c>
      <c r="B399" s="120" t="s">
        <v>330</v>
      </c>
      <c r="C399" s="211">
        <v>3733095.82</v>
      </c>
      <c r="D399" s="211">
        <v>0</v>
      </c>
      <c r="E399" s="200">
        <f>D399/C399</f>
        <v>0</v>
      </c>
    </row>
    <row r="400" spans="1:5" ht="77.25" thickBot="1">
      <c r="A400" s="129" t="s">
        <v>296</v>
      </c>
      <c r="B400" s="120" t="s">
        <v>297</v>
      </c>
      <c r="C400" s="199">
        <v>70000</v>
      </c>
      <c r="D400" s="199">
        <v>0</v>
      </c>
      <c r="E400" s="200">
        <f>D400/C400</f>
        <v>0</v>
      </c>
    </row>
    <row r="401" spans="1:5" s="2" customFormat="1" ht="26.25" thickBot="1">
      <c r="A401" s="14" t="s">
        <v>93</v>
      </c>
      <c r="B401" s="61" t="s">
        <v>94</v>
      </c>
      <c r="C401" s="21">
        <f>SUM(C402:C402)</f>
        <v>25000</v>
      </c>
      <c r="D401" s="21">
        <f>SUM(D402:D402)</f>
        <v>93188.23</v>
      </c>
      <c r="E401" s="168">
        <f>D401/C401</f>
        <v>3.7275291999999998</v>
      </c>
    </row>
    <row r="402" spans="1:5" s="2" customFormat="1" ht="12.75">
      <c r="A402" s="37"/>
      <c r="B402" s="57" t="s">
        <v>127</v>
      </c>
      <c r="C402" s="36">
        <f>SUM(C404,C409)</f>
        <v>25000</v>
      </c>
      <c r="D402" s="36">
        <f>SUM(D404,D409)</f>
        <v>93188.23</v>
      </c>
      <c r="E402" s="153">
        <f>D402/C402</f>
        <v>3.7275291999999998</v>
      </c>
    </row>
    <row r="403" spans="1:5" s="1" customFormat="1" ht="25.5">
      <c r="A403" s="51" t="s">
        <v>157</v>
      </c>
      <c r="B403" s="65" t="s">
        <v>158</v>
      </c>
      <c r="C403" s="26">
        <f>SUM(C404:C404)</f>
        <v>0</v>
      </c>
      <c r="D403" s="26">
        <f>SUM(D404:D404)</f>
        <v>68188.23</v>
      </c>
      <c r="E403" s="154"/>
    </row>
    <row r="404" spans="1:5" s="2" customFormat="1" ht="12.75">
      <c r="A404" s="37"/>
      <c r="B404" s="57" t="s">
        <v>127</v>
      </c>
      <c r="C404" s="36">
        <f>SUM(C405:C407)</f>
        <v>0</v>
      </c>
      <c r="D404" s="36">
        <f>SUM(D405:D407)</f>
        <v>68188.23</v>
      </c>
      <c r="E404" s="153"/>
    </row>
    <row r="405" spans="1:5" s="3" customFormat="1" ht="102">
      <c r="A405" s="40" t="s">
        <v>2</v>
      </c>
      <c r="B405" s="60" t="s">
        <v>172</v>
      </c>
      <c r="C405" s="20">
        <v>0</v>
      </c>
      <c r="D405" s="20">
        <v>34696.78</v>
      </c>
      <c r="E405" s="155"/>
    </row>
    <row r="406" spans="1:5" s="3" customFormat="1" ht="12.75">
      <c r="A406" s="129" t="s">
        <v>25</v>
      </c>
      <c r="B406" s="120" t="s">
        <v>100</v>
      </c>
      <c r="C406" s="20">
        <v>0</v>
      </c>
      <c r="D406" s="20">
        <v>33454.71</v>
      </c>
      <c r="E406" s="155"/>
    </row>
    <row r="407" spans="1:5" s="3" customFormat="1" ht="12.75">
      <c r="A407" s="129" t="s">
        <v>3</v>
      </c>
      <c r="B407" s="120" t="s">
        <v>215</v>
      </c>
      <c r="C407" s="20">
        <v>0</v>
      </c>
      <c r="D407" s="20">
        <v>36.74</v>
      </c>
      <c r="E407" s="155"/>
    </row>
    <row r="408" spans="1:5" ht="13.5" thickBot="1">
      <c r="A408" s="109" t="s">
        <v>136</v>
      </c>
      <c r="B408" s="110" t="s">
        <v>137</v>
      </c>
      <c r="C408" s="111">
        <f>SUM(C409)</f>
        <v>25000</v>
      </c>
      <c r="D408" s="111">
        <f>SUM(D409)</f>
        <v>25000</v>
      </c>
      <c r="E408" s="174">
        <f>D408/C408</f>
        <v>1</v>
      </c>
    </row>
    <row r="409" spans="1:5" s="2" customFormat="1" ht="12.75">
      <c r="A409" s="76"/>
      <c r="B409" s="77" t="s">
        <v>127</v>
      </c>
      <c r="C409" s="78">
        <f>SUM(C410:C410)</f>
        <v>25000</v>
      </c>
      <c r="D409" s="78">
        <f>SUM(D410:D410)</f>
        <v>25000</v>
      </c>
      <c r="E409" s="160">
        <f>D409/C409</f>
        <v>1</v>
      </c>
    </row>
    <row r="410" spans="1:5" s="2" customFormat="1" ht="105.75" thickBot="1">
      <c r="A410" s="91" t="s">
        <v>0</v>
      </c>
      <c r="B410" s="92" t="s">
        <v>269</v>
      </c>
      <c r="C410" s="94">
        <v>25000</v>
      </c>
      <c r="D410" s="94">
        <v>25000</v>
      </c>
      <c r="E410" s="175">
        <f>D410/C410</f>
        <v>1</v>
      </c>
    </row>
    <row r="411" spans="1:5" s="2" customFormat="1" ht="13.5" thickBot="1">
      <c r="A411" s="216" t="s">
        <v>275</v>
      </c>
      <c r="B411" s="217" t="s">
        <v>277</v>
      </c>
      <c r="C411" s="21">
        <f>SUM(C412:C412)</f>
        <v>0</v>
      </c>
      <c r="D411" s="21">
        <f>SUM(D412:D412)</f>
        <v>1125.82</v>
      </c>
      <c r="E411" s="168"/>
    </row>
    <row r="412" spans="1:5" s="2" customFormat="1" ht="12.75">
      <c r="A412" s="37"/>
      <c r="B412" s="57" t="s">
        <v>127</v>
      </c>
      <c r="C412" s="36">
        <f>SUM(C414)</f>
        <v>0</v>
      </c>
      <c r="D412" s="36">
        <f>SUM(D414)</f>
        <v>1125.82</v>
      </c>
      <c r="E412" s="153"/>
    </row>
    <row r="413" spans="1:5" ht="26.25" thickBot="1">
      <c r="A413" s="109" t="s">
        <v>276</v>
      </c>
      <c r="B413" s="110" t="s">
        <v>278</v>
      </c>
      <c r="C413" s="111">
        <f>SUM(C414)</f>
        <v>0</v>
      </c>
      <c r="D413" s="111">
        <f>SUM(D414)</f>
        <v>1125.82</v>
      </c>
      <c r="E413" s="174"/>
    </row>
    <row r="414" spans="1:5" s="2" customFormat="1" ht="12.75">
      <c r="A414" s="76"/>
      <c r="B414" s="77" t="s">
        <v>127</v>
      </c>
      <c r="C414" s="78">
        <f>SUM(C415:C416)</f>
        <v>0</v>
      </c>
      <c r="D414" s="78">
        <f>SUM(D415:D416)</f>
        <v>1125.82</v>
      </c>
      <c r="E414" s="160"/>
    </row>
    <row r="415" spans="1:5" s="3" customFormat="1" ht="38.25">
      <c r="A415" s="129" t="s">
        <v>10</v>
      </c>
      <c r="B415" s="120" t="s">
        <v>331</v>
      </c>
      <c r="C415" s="20">
        <v>0</v>
      </c>
      <c r="D415" s="20">
        <v>11</v>
      </c>
      <c r="E415" s="155"/>
    </row>
    <row r="416" spans="1:5" ht="39" thickBot="1">
      <c r="A416" s="139" t="s">
        <v>238</v>
      </c>
      <c r="B416" s="124" t="s">
        <v>239</v>
      </c>
      <c r="C416" s="112">
        <v>0</v>
      </c>
      <c r="D416" s="112">
        <v>1114.82</v>
      </c>
      <c r="E416" s="162"/>
    </row>
    <row r="417" spans="1:5" s="2" customFormat="1" ht="13.5" thickBot="1">
      <c r="A417" s="95"/>
      <c r="B417" s="96"/>
      <c r="C417" s="97"/>
      <c r="D417" s="97"/>
      <c r="E417" s="176"/>
    </row>
    <row r="418" spans="1:5" s="17" customFormat="1" ht="30" customHeight="1" thickBot="1">
      <c r="A418" s="257" t="s">
        <v>131</v>
      </c>
      <c r="B418" s="258"/>
      <c r="C418" s="85">
        <f>SUM(C421,C426,C434,C450,C456,C439,C444,C467)</f>
        <v>70361058.32000001</v>
      </c>
      <c r="D418" s="85">
        <f>SUM(D421,D426,D434,D450,D456,D439,D444,D467)</f>
        <v>35657913.550000004</v>
      </c>
      <c r="E418" s="177">
        <f>D418/C418</f>
        <v>0.5067847812610901</v>
      </c>
    </row>
    <row r="419" spans="1:5" s="2" customFormat="1" ht="12.75">
      <c r="A419" s="72" t="s">
        <v>124</v>
      </c>
      <c r="B419" s="84" t="s">
        <v>129</v>
      </c>
      <c r="C419" s="82">
        <f>SUM(C422,C427,C435,C451,C457,C440,C445,C468)</f>
        <v>70361058.32000001</v>
      </c>
      <c r="D419" s="82">
        <f>SUM(D422,D427,D435,D451,D457,D440,D445,D468)</f>
        <v>35657913.550000004</v>
      </c>
      <c r="E419" s="152">
        <f>D419/C419</f>
        <v>0.5067847812610901</v>
      </c>
    </row>
    <row r="420" spans="1:5" s="2" customFormat="1" ht="13.5" thickBot="1">
      <c r="A420" s="37"/>
      <c r="B420" s="35" t="s">
        <v>138</v>
      </c>
      <c r="C420" s="54">
        <v>0</v>
      </c>
      <c r="D420" s="54">
        <v>0</v>
      </c>
      <c r="E420" s="153"/>
    </row>
    <row r="421" spans="1:5" s="2" customFormat="1" ht="13.5" thickBot="1">
      <c r="A421" s="14" t="s">
        <v>26</v>
      </c>
      <c r="B421" s="15" t="s">
        <v>27</v>
      </c>
      <c r="C421" s="21">
        <f aca="true" t="shared" si="25" ref="C421:D423">SUM(C423)</f>
        <v>778244.56</v>
      </c>
      <c r="D421" s="21">
        <f t="shared" si="25"/>
        <v>778244.56</v>
      </c>
      <c r="E421" s="168">
        <f aca="true" t="shared" si="26" ref="E421:E445">D421/C421</f>
        <v>1</v>
      </c>
    </row>
    <row r="422" spans="1:5" s="2" customFormat="1" ht="12.75">
      <c r="A422" s="37"/>
      <c r="B422" s="35" t="s">
        <v>127</v>
      </c>
      <c r="C422" s="36">
        <f t="shared" si="25"/>
        <v>778244.56</v>
      </c>
      <c r="D422" s="36">
        <f t="shared" si="25"/>
        <v>778244.56</v>
      </c>
      <c r="E422" s="153">
        <f t="shared" si="26"/>
        <v>1</v>
      </c>
    </row>
    <row r="423" spans="1:5" s="1" customFormat="1" ht="12.75">
      <c r="A423" s="38" t="s">
        <v>28</v>
      </c>
      <c r="B423" s="58" t="s">
        <v>29</v>
      </c>
      <c r="C423" s="26">
        <f t="shared" si="25"/>
        <v>778244.56</v>
      </c>
      <c r="D423" s="26">
        <f t="shared" si="25"/>
        <v>778244.56</v>
      </c>
      <c r="E423" s="154">
        <f t="shared" si="26"/>
        <v>1</v>
      </c>
    </row>
    <row r="424" spans="1:5" s="2" customFormat="1" ht="12.75">
      <c r="A424" s="37"/>
      <c r="B424" s="57" t="s">
        <v>127</v>
      </c>
      <c r="C424" s="36">
        <f>SUM(C425)</f>
        <v>778244.56</v>
      </c>
      <c r="D424" s="36">
        <f>SUM(D425)</f>
        <v>778244.56</v>
      </c>
      <c r="E424" s="153">
        <f t="shared" si="26"/>
        <v>1</v>
      </c>
    </row>
    <row r="425" spans="1:5" ht="90" thickBot="1">
      <c r="A425" s="39" t="s">
        <v>107</v>
      </c>
      <c r="B425" s="122" t="s">
        <v>202</v>
      </c>
      <c r="C425" s="22">
        <v>778244.56</v>
      </c>
      <c r="D425" s="22">
        <v>778244.56</v>
      </c>
      <c r="E425" s="178">
        <f t="shared" si="26"/>
        <v>1</v>
      </c>
    </row>
    <row r="426" spans="1:5" s="2" customFormat="1" ht="13.5" thickBot="1">
      <c r="A426" s="16" t="s">
        <v>40</v>
      </c>
      <c r="B426" s="66" t="s">
        <v>41</v>
      </c>
      <c r="C426" s="21">
        <f>SUM(C428,C431)</f>
        <v>778777</v>
      </c>
      <c r="D426" s="21">
        <f>SUM(D428,D431)</f>
        <v>419731</v>
      </c>
      <c r="E426" s="168">
        <f t="shared" si="26"/>
        <v>0.5389617310218457</v>
      </c>
    </row>
    <row r="427" spans="1:5" s="2" customFormat="1" ht="12.75">
      <c r="A427" s="76"/>
      <c r="B427" s="77" t="s">
        <v>127</v>
      </c>
      <c r="C427" s="78">
        <f>SUM(C429,C432)</f>
        <v>778777</v>
      </c>
      <c r="D427" s="78">
        <f>SUM(D429,D432)</f>
        <v>419731</v>
      </c>
      <c r="E427" s="160">
        <f t="shared" si="26"/>
        <v>0.5389617310218457</v>
      </c>
    </row>
    <row r="428" spans="1:5" s="1" customFormat="1" ht="12.75">
      <c r="A428" s="46" t="s">
        <v>108</v>
      </c>
      <c r="B428" s="62" t="s">
        <v>109</v>
      </c>
      <c r="C428" s="25">
        <f>SUM(C430)</f>
        <v>718101</v>
      </c>
      <c r="D428" s="25">
        <f>SUM(D430)</f>
        <v>359055</v>
      </c>
      <c r="E428" s="158">
        <f t="shared" si="26"/>
        <v>0.5000062665279675</v>
      </c>
    </row>
    <row r="429" spans="1:5" s="2" customFormat="1" ht="12.75">
      <c r="A429" s="37"/>
      <c r="B429" s="57" t="s">
        <v>127</v>
      </c>
      <c r="C429" s="36">
        <f>SUM(C430)</f>
        <v>718101</v>
      </c>
      <c r="D429" s="36">
        <f>SUM(D430)</f>
        <v>359055</v>
      </c>
      <c r="E429" s="153">
        <f t="shared" si="26"/>
        <v>0.5000062665279675</v>
      </c>
    </row>
    <row r="430" spans="1:5" ht="90" thickBot="1">
      <c r="A430" s="100" t="s">
        <v>110</v>
      </c>
      <c r="B430" s="123" t="s">
        <v>202</v>
      </c>
      <c r="C430" s="53">
        <v>718101</v>
      </c>
      <c r="D430" s="53">
        <v>359055</v>
      </c>
      <c r="E430" s="162">
        <f t="shared" si="26"/>
        <v>0.5000062665279675</v>
      </c>
    </row>
    <row r="431" spans="1:5" s="1" customFormat="1" ht="25.5">
      <c r="A431" s="44" t="s">
        <v>305</v>
      </c>
      <c r="B431" s="65" t="s">
        <v>231</v>
      </c>
      <c r="C431" s="23">
        <f>SUM(C432:C432)</f>
        <v>60676</v>
      </c>
      <c r="D431" s="23">
        <f>SUM(D432:D432)</f>
        <v>60676</v>
      </c>
      <c r="E431" s="154">
        <f>D431/C431</f>
        <v>1</v>
      </c>
    </row>
    <row r="432" spans="1:5" s="2" customFormat="1" ht="12.75">
      <c r="A432" s="72"/>
      <c r="B432" s="73" t="s">
        <v>127</v>
      </c>
      <c r="C432" s="82">
        <f>SUM(C433)</f>
        <v>60676</v>
      </c>
      <c r="D432" s="82">
        <f>SUM(D433)</f>
        <v>60676</v>
      </c>
      <c r="E432" s="152">
        <f>D432/C432</f>
        <v>1</v>
      </c>
    </row>
    <row r="433" spans="1:5" ht="90" thickBot="1">
      <c r="A433" s="108" t="s">
        <v>107</v>
      </c>
      <c r="B433" s="105" t="s">
        <v>306</v>
      </c>
      <c r="C433" s="20">
        <v>60676</v>
      </c>
      <c r="D433" s="20">
        <v>60676</v>
      </c>
      <c r="E433" s="165">
        <f>D433/C433</f>
        <v>1</v>
      </c>
    </row>
    <row r="434" spans="1:5" s="2" customFormat="1" ht="51.75" thickBot="1">
      <c r="A434" s="14" t="s">
        <v>114</v>
      </c>
      <c r="B434" s="61" t="s">
        <v>115</v>
      </c>
      <c r="C434" s="21">
        <f>SUM(C436)</f>
        <v>11693</v>
      </c>
      <c r="D434" s="21">
        <f>SUM(D436)</f>
        <v>5844</v>
      </c>
      <c r="E434" s="168">
        <f t="shared" si="26"/>
        <v>0.49978619686992215</v>
      </c>
    </row>
    <row r="435" spans="1:5" s="2" customFormat="1" ht="12.75">
      <c r="A435" s="37"/>
      <c r="B435" s="57" t="s">
        <v>127</v>
      </c>
      <c r="C435" s="36">
        <f>SUM(C437)</f>
        <v>11693</v>
      </c>
      <c r="D435" s="36">
        <f>SUM(D437)</f>
        <v>5844</v>
      </c>
      <c r="E435" s="153">
        <f t="shared" si="26"/>
        <v>0.49978619686992215</v>
      </c>
    </row>
    <row r="436" spans="1:5" s="1" customFormat="1" ht="38.25">
      <c r="A436" s="41" t="s">
        <v>112</v>
      </c>
      <c r="B436" s="62" t="s">
        <v>113</v>
      </c>
      <c r="C436" s="25">
        <f>SUM(C438)</f>
        <v>11693</v>
      </c>
      <c r="D436" s="25">
        <f>SUM(D438)</f>
        <v>5844</v>
      </c>
      <c r="E436" s="158">
        <f t="shared" si="26"/>
        <v>0.49978619686992215</v>
      </c>
    </row>
    <row r="437" spans="1:5" s="2" customFormat="1" ht="12.75">
      <c r="A437" s="37"/>
      <c r="B437" s="57" t="s">
        <v>127</v>
      </c>
      <c r="C437" s="36">
        <f>SUM(C438)</f>
        <v>11693</v>
      </c>
      <c r="D437" s="36">
        <f>SUM(D438)</f>
        <v>5844</v>
      </c>
      <c r="E437" s="153">
        <f t="shared" si="26"/>
        <v>0.49978619686992215</v>
      </c>
    </row>
    <row r="438" spans="1:5" ht="90" thickBot="1">
      <c r="A438" s="43" t="s">
        <v>107</v>
      </c>
      <c r="B438" s="122" t="s">
        <v>202</v>
      </c>
      <c r="C438" s="19">
        <v>11693</v>
      </c>
      <c r="D438" s="19">
        <v>5844</v>
      </c>
      <c r="E438" s="161">
        <f t="shared" si="26"/>
        <v>0.49978619686992215</v>
      </c>
    </row>
    <row r="439" spans="1:5" s="2" customFormat="1" ht="13.5" thickBot="1">
      <c r="A439" s="14" t="s">
        <v>132</v>
      </c>
      <c r="B439" s="61" t="s">
        <v>133</v>
      </c>
      <c r="C439" s="21">
        <f>SUM(C441)</f>
        <v>2400</v>
      </c>
      <c r="D439" s="21">
        <f>SUM(D441)</f>
        <v>0</v>
      </c>
      <c r="E439" s="168">
        <f t="shared" si="26"/>
        <v>0</v>
      </c>
    </row>
    <row r="440" spans="1:5" s="2" customFormat="1" ht="12.75">
      <c r="A440" s="37"/>
      <c r="B440" s="57" t="s">
        <v>127</v>
      </c>
      <c r="C440" s="36">
        <f aca="true" t="shared" si="27" ref="C440:D442">SUM(C441)</f>
        <v>2400</v>
      </c>
      <c r="D440" s="36">
        <f t="shared" si="27"/>
        <v>0</v>
      </c>
      <c r="E440" s="153">
        <f t="shared" si="26"/>
        <v>0</v>
      </c>
    </row>
    <row r="441" spans="1:5" s="1" customFormat="1" ht="12.75">
      <c r="A441" s="47" t="s">
        <v>134</v>
      </c>
      <c r="B441" s="67" t="s">
        <v>135</v>
      </c>
      <c r="C441" s="25">
        <f t="shared" si="27"/>
        <v>2400</v>
      </c>
      <c r="D441" s="25">
        <f t="shared" si="27"/>
        <v>0</v>
      </c>
      <c r="E441" s="158">
        <f t="shared" si="26"/>
        <v>0</v>
      </c>
    </row>
    <row r="442" spans="1:5" s="2" customFormat="1" ht="12.75">
      <c r="A442" s="37"/>
      <c r="B442" s="57" t="s">
        <v>127</v>
      </c>
      <c r="C442" s="56">
        <f t="shared" si="27"/>
        <v>2400</v>
      </c>
      <c r="D442" s="56">
        <f t="shared" si="27"/>
        <v>0</v>
      </c>
      <c r="E442" s="169">
        <f t="shared" si="26"/>
        <v>0</v>
      </c>
    </row>
    <row r="443" spans="1:5" s="2" customFormat="1" ht="90" thickBot="1">
      <c r="A443" s="49" t="s">
        <v>107</v>
      </c>
      <c r="B443" s="120" t="s">
        <v>202</v>
      </c>
      <c r="C443" s="83">
        <v>2400</v>
      </c>
      <c r="D443" s="83">
        <v>0</v>
      </c>
      <c r="E443" s="170">
        <f t="shared" si="26"/>
        <v>0</v>
      </c>
    </row>
    <row r="444" spans="1:5" s="2" customFormat="1" ht="26.25" thickBot="1">
      <c r="A444" s="14" t="s">
        <v>45</v>
      </c>
      <c r="B444" s="61" t="s">
        <v>46</v>
      </c>
      <c r="C444" s="21">
        <f>SUM(C445:C446)</f>
        <v>12000</v>
      </c>
      <c r="D444" s="21">
        <f>SUM(D445:D446)</f>
        <v>6000</v>
      </c>
      <c r="E444" s="168">
        <f t="shared" si="26"/>
        <v>0.5</v>
      </c>
    </row>
    <row r="445" spans="1:5" s="2" customFormat="1" ht="12.75">
      <c r="A445" s="37"/>
      <c r="B445" s="57" t="s">
        <v>127</v>
      </c>
      <c r="C445" s="36">
        <f>SUM(C448)</f>
        <v>12000</v>
      </c>
      <c r="D445" s="36">
        <f>SUM(D448)</f>
        <v>6000</v>
      </c>
      <c r="E445" s="153">
        <f t="shared" si="26"/>
        <v>0.5</v>
      </c>
    </row>
    <row r="446" spans="1:5" s="2" customFormat="1" ht="12.75">
      <c r="A446" s="37"/>
      <c r="B446" s="57" t="s">
        <v>128</v>
      </c>
      <c r="C446" s="54">
        <v>0</v>
      </c>
      <c r="D446" s="54">
        <v>0</v>
      </c>
      <c r="E446" s="153"/>
    </row>
    <row r="447" spans="1:5" s="1" customFormat="1" ht="12.75">
      <c r="A447" s="48" t="s">
        <v>187</v>
      </c>
      <c r="B447" s="63" t="s">
        <v>188</v>
      </c>
      <c r="C447" s="26">
        <f>SUM(C448)</f>
        <v>12000</v>
      </c>
      <c r="D447" s="26">
        <f>SUM(D448)</f>
        <v>6000</v>
      </c>
      <c r="E447" s="154">
        <f>D447/C447</f>
        <v>0.5</v>
      </c>
    </row>
    <row r="448" spans="1:5" s="2" customFormat="1" ht="12.75">
      <c r="A448" s="37"/>
      <c r="B448" s="57" t="s">
        <v>127</v>
      </c>
      <c r="C448" s="36">
        <f>SUM(C449)</f>
        <v>12000</v>
      </c>
      <c r="D448" s="36">
        <f>SUM(D449)</f>
        <v>6000</v>
      </c>
      <c r="E448" s="153">
        <f>D448/C448</f>
        <v>0.5</v>
      </c>
    </row>
    <row r="449" spans="1:5" s="2" customFormat="1" ht="90" thickBot="1">
      <c r="A449" s="49" t="s">
        <v>107</v>
      </c>
      <c r="B449" s="120" t="s">
        <v>202</v>
      </c>
      <c r="C449" s="83">
        <v>12000</v>
      </c>
      <c r="D449" s="83">
        <v>6000</v>
      </c>
      <c r="E449" s="170">
        <f>D449/C449</f>
        <v>0.5</v>
      </c>
    </row>
    <row r="450" spans="1:5" s="2" customFormat="1" ht="13.5" thickBot="1">
      <c r="A450" s="14" t="s">
        <v>116</v>
      </c>
      <c r="B450" s="61" t="s">
        <v>117</v>
      </c>
      <c r="C450" s="21">
        <f>SUM(C452)</f>
        <v>12454.09</v>
      </c>
      <c r="D450" s="21">
        <f>SUM(D452)</f>
        <v>13210.48</v>
      </c>
      <c r="E450" s="168">
        <f aca="true" t="shared" si="28" ref="E450:E466">D450/C450</f>
        <v>1.060734264807786</v>
      </c>
    </row>
    <row r="451" spans="1:5" s="2" customFormat="1" ht="12.75">
      <c r="A451" s="37"/>
      <c r="B451" s="57" t="s">
        <v>127</v>
      </c>
      <c r="C451" s="36">
        <f>SUM(C453)</f>
        <v>12454.09</v>
      </c>
      <c r="D451" s="36">
        <f>SUM(D453)</f>
        <v>13210.48</v>
      </c>
      <c r="E451" s="153">
        <f t="shared" si="28"/>
        <v>1.060734264807786</v>
      </c>
    </row>
    <row r="452" spans="1:5" s="1" customFormat="1" ht="12.75">
      <c r="A452" s="41" t="s">
        <v>118</v>
      </c>
      <c r="B452" s="62" t="s">
        <v>29</v>
      </c>
      <c r="C452" s="25">
        <f>SUM(C454:C455)</f>
        <v>12454.09</v>
      </c>
      <c r="D452" s="25">
        <f>SUM(D454:D455)</f>
        <v>13210.48</v>
      </c>
      <c r="E452" s="158">
        <f t="shared" si="28"/>
        <v>1.060734264807786</v>
      </c>
    </row>
    <row r="453" spans="1:5" s="2" customFormat="1" ht="12.75">
      <c r="A453" s="37"/>
      <c r="B453" s="57" t="s">
        <v>127</v>
      </c>
      <c r="C453" s="36">
        <f>SUM(C454:C455)</f>
        <v>12454.09</v>
      </c>
      <c r="D453" s="36">
        <f>SUM(D454:D455)</f>
        <v>13210.48</v>
      </c>
      <c r="E453" s="153">
        <f t="shared" si="28"/>
        <v>1.060734264807786</v>
      </c>
    </row>
    <row r="454" spans="1:5" s="2" customFormat="1" ht="12.75">
      <c r="A454" s="129" t="s">
        <v>1</v>
      </c>
      <c r="B454" s="245" t="s">
        <v>337</v>
      </c>
      <c r="C454" s="246">
        <v>10000</v>
      </c>
      <c r="D454" s="246">
        <v>10756.39</v>
      </c>
      <c r="E454" s="210"/>
    </row>
    <row r="455" spans="1:5" ht="90" thickBot="1">
      <c r="A455" s="40" t="s">
        <v>107</v>
      </c>
      <c r="B455" s="120" t="s">
        <v>202</v>
      </c>
      <c r="C455" s="20">
        <v>2454.09</v>
      </c>
      <c r="D455" s="20">
        <v>2454.09</v>
      </c>
      <c r="E455" s="155">
        <f t="shared" si="28"/>
        <v>1</v>
      </c>
    </row>
    <row r="456" spans="1:5" s="2" customFormat="1" ht="13.5" thickBot="1">
      <c r="A456" s="14" t="s">
        <v>76</v>
      </c>
      <c r="B456" s="61" t="s">
        <v>77</v>
      </c>
      <c r="C456" s="21">
        <f>SUM(C458,C464,C461)</f>
        <v>2031294.83</v>
      </c>
      <c r="D456" s="21">
        <f>SUM(D458,D464,D461)</f>
        <v>1346255.57</v>
      </c>
      <c r="E456" s="168">
        <f t="shared" si="28"/>
        <v>0.6627573457664931</v>
      </c>
    </row>
    <row r="457" spans="1:5" s="2" customFormat="1" ht="12.75">
      <c r="A457" s="37"/>
      <c r="B457" s="57" t="s">
        <v>127</v>
      </c>
      <c r="C457" s="36">
        <f>SUM(C459,C465,C462)</f>
        <v>2031294.83</v>
      </c>
      <c r="D457" s="36">
        <f>SUM(D459,D465,D462)</f>
        <v>1346255.57</v>
      </c>
      <c r="E457" s="153">
        <f t="shared" si="28"/>
        <v>0.6627573457664931</v>
      </c>
    </row>
    <row r="458" spans="1:5" s="1" customFormat="1" ht="12.75">
      <c r="A458" s="41" t="s">
        <v>119</v>
      </c>
      <c r="B458" s="62" t="s">
        <v>120</v>
      </c>
      <c r="C458" s="25">
        <f>SUM(C459:C459)</f>
        <v>1181886</v>
      </c>
      <c r="D458" s="25">
        <f>SUM(D459:D459)</f>
        <v>629848.5</v>
      </c>
      <c r="E458" s="158">
        <f t="shared" si="28"/>
        <v>0.5329181494661922</v>
      </c>
    </row>
    <row r="459" spans="1:5" s="2" customFormat="1" ht="12.75">
      <c r="A459" s="37"/>
      <c r="B459" s="57" t="s">
        <v>127</v>
      </c>
      <c r="C459" s="36">
        <f>SUM(C460)</f>
        <v>1181886</v>
      </c>
      <c r="D459" s="36">
        <f>SUM(D460)</f>
        <v>629848.5</v>
      </c>
      <c r="E459" s="153">
        <f t="shared" si="28"/>
        <v>0.5329181494661922</v>
      </c>
    </row>
    <row r="460" spans="1:5" ht="89.25">
      <c r="A460" s="39" t="s">
        <v>107</v>
      </c>
      <c r="B460" s="122" t="s">
        <v>202</v>
      </c>
      <c r="C460" s="18">
        <v>1181886</v>
      </c>
      <c r="D460" s="18">
        <v>629848.5</v>
      </c>
      <c r="E460" s="157">
        <f t="shared" si="28"/>
        <v>0.5329181494661922</v>
      </c>
    </row>
    <row r="461" spans="1:5" s="1" customFormat="1" ht="12.75">
      <c r="A461" s="42" t="s">
        <v>155</v>
      </c>
      <c r="B461" s="63" t="s">
        <v>156</v>
      </c>
      <c r="C461" s="26">
        <f>SUM(C463)</f>
        <v>14048.83</v>
      </c>
      <c r="D461" s="26">
        <f>SUM(D463)</f>
        <v>13607.07</v>
      </c>
      <c r="E461" s="154">
        <f t="shared" si="28"/>
        <v>0.9685553885981965</v>
      </c>
    </row>
    <row r="462" spans="1:5" s="2" customFormat="1" ht="12.75">
      <c r="A462" s="37"/>
      <c r="B462" s="57" t="s">
        <v>127</v>
      </c>
      <c r="C462" s="36">
        <f>SUM(C463)</f>
        <v>14048.83</v>
      </c>
      <c r="D462" s="36">
        <f>SUM(D463)</f>
        <v>13607.07</v>
      </c>
      <c r="E462" s="153">
        <f t="shared" si="28"/>
        <v>0.9685553885981965</v>
      </c>
    </row>
    <row r="463" spans="1:5" ht="89.25">
      <c r="A463" s="43" t="s">
        <v>107</v>
      </c>
      <c r="B463" s="122" t="s">
        <v>202</v>
      </c>
      <c r="C463" s="19">
        <v>14048.83</v>
      </c>
      <c r="D463" s="19">
        <v>13607.07</v>
      </c>
      <c r="E463" s="161">
        <f t="shared" si="28"/>
        <v>0.9685553885981965</v>
      </c>
    </row>
    <row r="464" spans="1:5" ht="38.25">
      <c r="A464" s="48" t="s">
        <v>81</v>
      </c>
      <c r="B464" s="65" t="s">
        <v>82</v>
      </c>
      <c r="C464" s="26">
        <f>SUM(C466)</f>
        <v>835360</v>
      </c>
      <c r="D464" s="26">
        <f>SUM(D466)</f>
        <v>702800</v>
      </c>
      <c r="E464" s="154">
        <f t="shared" si="28"/>
        <v>0.8413139245355296</v>
      </c>
    </row>
    <row r="465" spans="1:5" s="2" customFormat="1" ht="12.75">
      <c r="A465" s="37"/>
      <c r="B465" s="57" t="s">
        <v>127</v>
      </c>
      <c r="C465" s="36">
        <f>SUM(C466)</f>
        <v>835360</v>
      </c>
      <c r="D465" s="36">
        <f>SUM(D466)</f>
        <v>702800</v>
      </c>
      <c r="E465" s="153">
        <f t="shared" si="28"/>
        <v>0.8413139245355296</v>
      </c>
    </row>
    <row r="466" spans="1:5" ht="90" thickBot="1">
      <c r="A466" s="52" t="s">
        <v>107</v>
      </c>
      <c r="B466" s="124" t="s">
        <v>202</v>
      </c>
      <c r="C466" s="53">
        <v>835360</v>
      </c>
      <c r="D466" s="53">
        <v>702800</v>
      </c>
      <c r="E466" s="162">
        <f t="shared" si="28"/>
        <v>0.8413139245355296</v>
      </c>
    </row>
    <row r="467" spans="1:5" ht="13.5" thickBot="1">
      <c r="A467" s="107" t="s">
        <v>245</v>
      </c>
      <c r="B467" s="69" t="s">
        <v>246</v>
      </c>
      <c r="C467" s="188">
        <f>SUM(C469,C474,C479,C485)</f>
        <v>66734194.84</v>
      </c>
      <c r="D467" s="188">
        <f>SUM(D469,D474,D479,D485)</f>
        <v>33088627.94</v>
      </c>
      <c r="E467" s="196">
        <f aca="true" t="shared" si="29" ref="E467:E483">D467/C467</f>
        <v>0.495827184539086</v>
      </c>
    </row>
    <row r="468" spans="1:5" ht="12.75">
      <c r="A468" s="193"/>
      <c r="B468" s="187" t="s">
        <v>127</v>
      </c>
      <c r="C468" s="194">
        <f>SUM(C470,C475,C480,C485)</f>
        <v>66734194.84</v>
      </c>
      <c r="D468" s="194">
        <f>SUM(D470,D475,D480,D485)</f>
        <v>33088627.94</v>
      </c>
      <c r="E468" s="197">
        <f t="shared" si="29"/>
        <v>0.495827184539086</v>
      </c>
    </row>
    <row r="469" spans="1:7" ht="13.5" thickBot="1">
      <c r="A469" s="222" t="s">
        <v>247</v>
      </c>
      <c r="B469" s="223" t="s">
        <v>248</v>
      </c>
      <c r="C469" s="224">
        <f>SUM(C470)</f>
        <v>47193000</v>
      </c>
      <c r="D469" s="224">
        <f>SUM(D470)</f>
        <v>23805302.69</v>
      </c>
      <c r="E469" s="225">
        <f t="shared" si="29"/>
        <v>0.5044244419723264</v>
      </c>
      <c r="G469" s="101"/>
    </row>
    <row r="470" spans="1:5" ht="12.75">
      <c r="A470" s="193"/>
      <c r="B470" s="187" t="s">
        <v>127</v>
      </c>
      <c r="C470" s="194">
        <f>SUM(C471:C473)</f>
        <v>47193000</v>
      </c>
      <c r="D470" s="194">
        <f>SUM(D471:D473)</f>
        <v>23805302.69</v>
      </c>
      <c r="E470" s="197">
        <f t="shared" si="29"/>
        <v>0.5044244419723264</v>
      </c>
    </row>
    <row r="471" spans="1:5" ht="12.75">
      <c r="A471" s="130" t="s">
        <v>3</v>
      </c>
      <c r="B471" s="122" t="s">
        <v>171</v>
      </c>
      <c r="C471" s="191">
        <v>3000</v>
      </c>
      <c r="D471" s="191">
        <v>2568.02</v>
      </c>
      <c r="E471" s="179">
        <f t="shared" si="29"/>
        <v>0.8560066666666667</v>
      </c>
    </row>
    <row r="472" spans="1:5" ht="26.25" thickBot="1">
      <c r="A472" s="129" t="s">
        <v>224</v>
      </c>
      <c r="B472" s="120" t="s">
        <v>225</v>
      </c>
      <c r="C472" s="205">
        <v>50000</v>
      </c>
      <c r="D472" s="205">
        <v>36083.67</v>
      </c>
      <c r="E472" s="201">
        <f t="shared" si="29"/>
        <v>0.7216734</v>
      </c>
    </row>
    <row r="473" spans="1:5" ht="128.25" thickBot="1">
      <c r="A473" s="218" t="s">
        <v>195</v>
      </c>
      <c r="B473" s="219" t="s">
        <v>268</v>
      </c>
      <c r="C473" s="220">
        <v>47140000</v>
      </c>
      <c r="D473" s="220">
        <v>23766651</v>
      </c>
      <c r="E473" s="221">
        <f t="shared" si="29"/>
        <v>0.5041716376750106</v>
      </c>
    </row>
    <row r="474" spans="1:5" ht="76.5">
      <c r="A474" s="106" t="s">
        <v>249</v>
      </c>
      <c r="B474" s="70" t="s">
        <v>250</v>
      </c>
      <c r="C474" s="29">
        <f>SUM(C475)</f>
        <v>17717494.84</v>
      </c>
      <c r="D474" s="29">
        <f>SUM(D475)</f>
        <v>9147948.56</v>
      </c>
      <c r="E474" s="171">
        <f t="shared" si="29"/>
        <v>0.5163229137421327</v>
      </c>
    </row>
    <row r="475" spans="1:5" ht="12.75">
      <c r="A475" s="189"/>
      <c r="B475" s="104" t="s">
        <v>127</v>
      </c>
      <c r="C475" s="190">
        <f>SUM(C476:C478)</f>
        <v>17717494.84</v>
      </c>
      <c r="D475" s="190">
        <f>SUM(D476:D478)</f>
        <v>9147948.56</v>
      </c>
      <c r="E475" s="198">
        <f t="shared" si="29"/>
        <v>0.5163229137421327</v>
      </c>
    </row>
    <row r="476" spans="1:5" ht="12.75">
      <c r="A476" s="130" t="s">
        <v>3</v>
      </c>
      <c r="B476" s="122" t="s">
        <v>171</v>
      </c>
      <c r="C476" s="131">
        <v>6000</v>
      </c>
      <c r="D476" s="131">
        <v>1966.6</v>
      </c>
      <c r="E476" s="165">
        <f t="shared" si="29"/>
        <v>0.32776666666666665</v>
      </c>
    </row>
    <row r="477" spans="1:5" ht="26.25" thickBot="1">
      <c r="A477" s="139" t="s">
        <v>224</v>
      </c>
      <c r="B477" s="124" t="s">
        <v>225</v>
      </c>
      <c r="C477" s="131">
        <v>80000</v>
      </c>
      <c r="D477" s="131">
        <v>61692.12</v>
      </c>
      <c r="E477" s="165">
        <f t="shared" si="29"/>
        <v>0.7711515</v>
      </c>
    </row>
    <row r="478" spans="1:5" ht="89.25">
      <c r="A478" s="130" t="s">
        <v>107</v>
      </c>
      <c r="B478" s="122" t="s">
        <v>202</v>
      </c>
      <c r="C478" s="131">
        <v>17631494.84</v>
      </c>
      <c r="D478" s="131">
        <v>9084289.84</v>
      </c>
      <c r="E478" s="165">
        <f t="shared" si="29"/>
        <v>0.5152308367745863</v>
      </c>
    </row>
    <row r="479" spans="1:5" ht="12.75">
      <c r="A479" s="106" t="s">
        <v>254</v>
      </c>
      <c r="B479" s="70" t="s">
        <v>255</v>
      </c>
      <c r="C479" s="29">
        <f>SUM(C480)</f>
        <v>1667700</v>
      </c>
      <c r="D479" s="29">
        <f>SUM(D480)</f>
        <v>3925.69</v>
      </c>
      <c r="E479" s="171">
        <f t="shared" si="29"/>
        <v>0.002353954548180128</v>
      </c>
    </row>
    <row r="480" spans="1:5" ht="12.75">
      <c r="A480" s="189"/>
      <c r="B480" s="104" t="s">
        <v>127</v>
      </c>
      <c r="C480" s="190">
        <f>SUM(C481:C483)</f>
        <v>1667700</v>
      </c>
      <c r="D480" s="190">
        <f>SUM(D481:D483)</f>
        <v>3925.69</v>
      </c>
      <c r="E480" s="198">
        <f t="shared" si="29"/>
        <v>0.002353954548180128</v>
      </c>
    </row>
    <row r="481" spans="1:5" ht="12.75">
      <c r="A481" s="129" t="s">
        <v>3</v>
      </c>
      <c r="B481" s="120" t="s">
        <v>171</v>
      </c>
      <c r="C481" s="131">
        <v>100</v>
      </c>
      <c r="D481" s="131">
        <v>36.04</v>
      </c>
      <c r="E481" s="165">
        <f>D481/C481</f>
        <v>0.3604</v>
      </c>
    </row>
    <row r="482" spans="1:5" ht="26.25" thickBot="1">
      <c r="A482" s="139" t="s">
        <v>224</v>
      </c>
      <c r="B482" s="124" t="s">
        <v>225</v>
      </c>
      <c r="C482" s="131">
        <v>600</v>
      </c>
      <c r="D482" s="131">
        <v>1800</v>
      </c>
      <c r="E482" s="165">
        <f>D482/C482</f>
        <v>3</v>
      </c>
    </row>
    <row r="483" spans="1:5" s="192" customFormat="1" ht="90" thickBot="1">
      <c r="A483" s="130" t="s">
        <v>107</v>
      </c>
      <c r="B483" s="122" t="s">
        <v>202</v>
      </c>
      <c r="C483" s="131">
        <v>1667000</v>
      </c>
      <c r="D483" s="131">
        <v>2089.65</v>
      </c>
      <c r="E483" s="165">
        <f t="shared" si="29"/>
        <v>0.0012535392921415717</v>
      </c>
    </row>
    <row r="484" spans="1:5" ht="153.75" thickBot="1">
      <c r="A484" s="209" t="s">
        <v>272</v>
      </c>
      <c r="B484" s="140" t="s">
        <v>273</v>
      </c>
      <c r="C484" s="181">
        <f>SUM(C485)</f>
        <v>156000</v>
      </c>
      <c r="D484" s="181">
        <f>SUM(D485)</f>
        <v>131451</v>
      </c>
      <c r="E484" s="182">
        <f aca="true" t="shared" si="30" ref="E484:E497">D484/C484</f>
        <v>0.8426346153846154</v>
      </c>
    </row>
    <row r="485" spans="1:5" ht="12.75">
      <c r="A485" s="204"/>
      <c r="B485" s="206" t="s">
        <v>127</v>
      </c>
      <c r="C485" s="207">
        <f>SUM(C486)</f>
        <v>156000</v>
      </c>
      <c r="D485" s="207">
        <f>SUM(D486)</f>
        <v>131451</v>
      </c>
      <c r="E485" s="208">
        <f t="shared" si="30"/>
        <v>0.8426346153846154</v>
      </c>
    </row>
    <row r="486" spans="1:5" s="192" customFormat="1" ht="90" thickBot="1">
      <c r="A486" s="130" t="s">
        <v>107</v>
      </c>
      <c r="B486" s="122" t="s">
        <v>202</v>
      </c>
      <c r="C486" s="131">
        <v>156000</v>
      </c>
      <c r="D486" s="131">
        <v>131451</v>
      </c>
      <c r="E486" s="165">
        <f t="shared" si="30"/>
        <v>0.8426346153846154</v>
      </c>
    </row>
    <row r="487" spans="1:5" s="17" customFormat="1" ht="30" customHeight="1" thickBot="1">
      <c r="A487" s="257" t="s">
        <v>197</v>
      </c>
      <c r="B487" s="258"/>
      <c r="C487" s="85">
        <f>SUM(C488:C489)</f>
        <v>176197.95</v>
      </c>
      <c r="D487" s="85">
        <f>SUM(D488:D489)</f>
        <v>176197.95</v>
      </c>
      <c r="E487" s="177">
        <f t="shared" si="30"/>
        <v>1</v>
      </c>
    </row>
    <row r="488" spans="1:5" s="2" customFormat="1" ht="13.5" thickBot="1">
      <c r="A488" s="76" t="s">
        <v>124</v>
      </c>
      <c r="B488" s="195" t="s">
        <v>129</v>
      </c>
      <c r="C488" s="78">
        <f>SUM(C490)</f>
        <v>70000</v>
      </c>
      <c r="D488" s="78">
        <f>SUM(D490)</f>
        <v>70000</v>
      </c>
      <c r="E488" s="160">
        <f t="shared" si="30"/>
        <v>1</v>
      </c>
    </row>
    <row r="489" spans="1:5" s="2" customFormat="1" ht="13.5" thickBot="1">
      <c r="A489" s="37"/>
      <c r="B489" s="35" t="s">
        <v>138</v>
      </c>
      <c r="C489" s="54">
        <f>SUM(C492)</f>
        <v>106197.95</v>
      </c>
      <c r="D489" s="54">
        <f>SUM(D492)</f>
        <v>106197.95</v>
      </c>
      <c r="E489" s="160">
        <f t="shared" si="30"/>
        <v>1</v>
      </c>
    </row>
    <row r="490" spans="1:5" s="2" customFormat="1" ht="26.25" thickBot="1">
      <c r="A490" s="216" t="s">
        <v>84</v>
      </c>
      <c r="B490" s="217" t="s">
        <v>85</v>
      </c>
      <c r="C490" s="21">
        <f>SUM(C491)</f>
        <v>70000</v>
      </c>
      <c r="D490" s="21">
        <f>SUM(D491)</f>
        <v>70000</v>
      </c>
      <c r="E490" s="168">
        <f t="shared" si="30"/>
        <v>1</v>
      </c>
    </row>
    <row r="491" spans="1:5" s="2" customFormat="1" ht="12.75">
      <c r="A491" s="37"/>
      <c r="B491" s="57" t="s">
        <v>127</v>
      </c>
      <c r="C491" s="36">
        <f>SUM(C494)</f>
        <v>70000</v>
      </c>
      <c r="D491" s="36">
        <f>SUM(D494)</f>
        <v>70000</v>
      </c>
      <c r="E491" s="153">
        <f t="shared" si="30"/>
        <v>1</v>
      </c>
    </row>
    <row r="492" spans="1:5" s="2" customFormat="1" ht="12.75">
      <c r="A492" s="37"/>
      <c r="B492" s="35" t="s">
        <v>138</v>
      </c>
      <c r="C492" s="54">
        <f>SUM(C495)</f>
        <v>106197.95</v>
      </c>
      <c r="D492" s="54">
        <f>SUM(D495)</f>
        <v>106197.95</v>
      </c>
      <c r="E492" s="153">
        <f t="shared" si="30"/>
        <v>1</v>
      </c>
    </row>
    <row r="493" spans="1:5" s="1" customFormat="1" ht="12.75">
      <c r="A493" s="51" t="s">
        <v>292</v>
      </c>
      <c r="B493" s="65" t="s">
        <v>294</v>
      </c>
      <c r="C493" s="26">
        <f>SUM(C496:C496)</f>
        <v>70000</v>
      </c>
      <c r="D493" s="26">
        <f>SUM(D496:D496)</f>
        <v>70000</v>
      </c>
      <c r="E493" s="154">
        <f t="shared" si="30"/>
        <v>1</v>
      </c>
    </row>
    <row r="494" spans="1:5" s="2" customFormat="1" ht="12.75">
      <c r="A494" s="37"/>
      <c r="B494" s="57" t="s">
        <v>127</v>
      </c>
      <c r="C494" s="36">
        <f>SUM(C496:C496)</f>
        <v>70000</v>
      </c>
      <c r="D494" s="36">
        <f>SUM(D496:D496)</f>
        <v>70000</v>
      </c>
      <c r="E494" s="153">
        <f t="shared" si="30"/>
        <v>1</v>
      </c>
    </row>
    <row r="495" spans="1:5" s="2" customFormat="1" ht="12.75">
      <c r="A495" s="37"/>
      <c r="B495" s="35" t="s">
        <v>138</v>
      </c>
      <c r="C495" s="36">
        <f>SUM(C497)</f>
        <v>106197.95</v>
      </c>
      <c r="D495" s="36">
        <f>SUM(D497)</f>
        <v>106197.95</v>
      </c>
      <c r="E495" s="153">
        <f t="shared" si="30"/>
        <v>1</v>
      </c>
    </row>
    <row r="496" spans="1:5" ht="63.75">
      <c r="A496" s="43" t="s">
        <v>196</v>
      </c>
      <c r="B496" s="64" t="s">
        <v>199</v>
      </c>
      <c r="C496" s="4">
        <v>70000</v>
      </c>
      <c r="D496" s="4">
        <v>70000</v>
      </c>
      <c r="E496" s="157">
        <f t="shared" si="30"/>
        <v>1</v>
      </c>
    </row>
    <row r="497" spans="1:5" ht="77.25" thickBot="1">
      <c r="A497" s="139" t="s">
        <v>293</v>
      </c>
      <c r="B497" s="124" t="s">
        <v>295</v>
      </c>
      <c r="C497" s="112">
        <v>106197.95</v>
      </c>
      <c r="D497" s="112">
        <v>106197.95</v>
      </c>
      <c r="E497" s="162">
        <f t="shared" si="30"/>
        <v>1</v>
      </c>
    </row>
  </sheetData>
  <sheetProtection/>
  <mergeCells count="11">
    <mergeCell ref="A12:B12"/>
    <mergeCell ref="A14:B14"/>
    <mergeCell ref="A13:B13"/>
    <mergeCell ref="D1:E2"/>
    <mergeCell ref="D3:E3"/>
    <mergeCell ref="A6:E9"/>
    <mergeCell ref="A487:B487"/>
    <mergeCell ref="A1:C5"/>
    <mergeCell ref="A10:B10"/>
    <mergeCell ref="A11:B11"/>
    <mergeCell ref="A418:B418"/>
  </mergeCells>
  <printOptions gridLines="1"/>
  <pageMargins left="0.6" right="0.31496062992125984" top="0.984251968503937" bottom="0.984251968503937" header="0.5118110236220472" footer="0.5118110236220472"/>
  <pageSetup horizontalDpi="600" verticalDpi="600" orientation="portrait" paperSize="9" scale="90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Lison</dc:creator>
  <cp:keywords/>
  <dc:description/>
  <cp:lastModifiedBy>Marcin Długosz</cp:lastModifiedBy>
  <cp:lastPrinted>2018-08-30T13:29:22Z</cp:lastPrinted>
  <dcterms:created xsi:type="dcterms:W3CDTF">2007-08-08T06:55:08Z</dcterms:created>
  <dcterms:modified xsi:type="dcterms:W3CDTF">2021-07-23T12:08:42Z</dcterms:modified>
  <cp:category/>
  <cp:version/>
  <cp:contentType/>
  <cp:contentStatus/>
</cp:coreProperties>
</file>