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240" windowWidth="15192" windowHeight="8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<sst xmlns="http://schemas.openxmlformats.org/spreadsheetml/2006/main" count="347" uniqueCount="92">
  <si>
    <t>Klasyfikacja</t>
  </si>
  <si>
    <t>Plan wg</t>
  </si>
  <si>
    <t>Rada Sołecka</t>
  </si>
  <si>
    <t xml:space="preserve">uchwały </t>
  </si>
  <si>
    <t>Dział 010 Rolnictwo i łowiectwo</t>
  </si>
  <si>
    <t xml:space="preserve">Ogółem wydatki </t>
  </si>
  <si>
    <t>w tym :</t>
  </si>
  <si>
    <t>wydatki bieżące</t>
  </si>
  <si>
    <t>wydatki inwestycyjne</t>
  </si>
  <si>
    <t>Hanuszów</t>
  </si>
  <si>
    <t>Wyszków Śląski</t>
  </si>
  <si>
    <t>Koperniki</t>
  </si>
  <si>
    <t>Rozdział 01095 Pozostała działalność</t>
  </si>
  <si>
    <t>Biała Nyska</t>
  </si>
  <si>
    <t>Domaszkowice</t>
  </si>
  <si>
    <t>Głębinów</t>
  </si>
  <si>
    <t>Goświnowice</t>
  </si>
  <si>
    <t>Hajduki Nyskie</t>
  </si>
  <si>
    <t xml:space="preserve">Iława </t>
  </si>
  <si>
    <t>Jędrzychów</t>
  </si>
  <si>
    <t>Kępnica</t>
  </si>
  <si>
    <t>Kubice</t>
  </si>
  <si>
    <t>Lipowa</t>
  </si>
  <si>
    <t>Morów</t>
  </si>
  <si>
    <t>Niwnica</t>
  </si>
  <si>
    <t>Podkamień</t>
  </si>
  <si>
    <t>Regulice</t>
  </si>
  <si>
    <t>Rusocin</t>
  </si>
  <si>
    <t>Siestrzechowice</t>
  </si>
  <si>
    <t>Skorochów</t>
  </si>
  <si>
    <t>Wierzbięcice</t>
  </si>
  <si>
    <t>Złotogłowice</t>
  </si>
  <si>
    <t>Ogółem wydatki</t>
  </si>
  <si>
    <t>Dział  754 Bezpieczeństwo publiczne i ochrona przeciwpożarowa</t>
  </si>
  <si>
    <t>Rozdzial 75412 Ochotnicze straże pożarne</t>
  </si>
  <si>
    <t>Przełęk</t>
  </si>
  <si>
    <t>Dział 801 Oświata i wychowanie</t>
  </si>
  <si>
    <t>Rozdział 80101 Szkoły podstawowe</t>
  </si>
  <si>
    <t>w tym:</t>
  </si>
  <si>
    <t>Dział 900 Gospodarka komunalna i ochrona środowiska</t>
  </si>
  <si>
    <t>Rozdział 90003 Oczyszczanie miast i wsi</t>
  </si>
  <si>
    <t>Konradowa</t>
  </si>
  <si>
    <t>Rozdział 90004 Utrzymanie zieleni w miastach i gminach</t>
  </si>
  <si>
    <t>Radzikowice</t>
  </si>
  <si>
    <t>Sękowice</t>
  </si>
  <si>
    <t>Rozdział 90095 Pozostała działalność</t>
  </si>
  <si>
    <t>Dział 921 Kultura i ochrona dziedzictwa narodowego</t>
  </si>
  <si>
    <t>Rozdział 92109 Domy i ośrodki kultury, świetlice, kluby</t>
  </si>
  <si>
    <t>Rozdział 92195 Pozostała działalność</t>
  </si>
  <si>
    <t>OGÓŁEM ŚRODKI SOŁECTW</t>
  </si>
  <si>
    <t>Rozdział 92105 Pozostałe zadania w zakresie kultury</t>
  </si>
  <si>
    <t>Dział 926 Kultura fizyczna i sport</t>
  </si>
  <si>
    <t>Rozdział 92601 Obiekty sportowe</t>
  </si>
  <si>
    <t>Rozdział 92695 Pozostała działalność</t>
  </si>
  <si>
    <t xml:space="preserve">ŚRODKI DO DYSPOZYCJI SOŁECTW  </t>
  </si>
  <si>
    <t xml:space="preserve">Biała Nyska </t>
  </si>
  <si>
    <t>Dział 750 Administracja publiczna</t>
  </si>
  <si>
    <t>Rozdział 80104 Przedszkola</t>
  </si>
  <si>
    <t>Głebinów</t>
  </si>
  <si>
    <t>Hajduki Nyskie - wydatki inwestycyjne</t>
  </si>
  <si>
    <t>wydatki bieżące:</t>
  </si>
  <si>
    <t>wydatki inwestycyjne:</t>
  </si>
  <si>
    <t xml:space="preserve">Goświnowice </t>
  </si>
  <si>
    <t>Iława - wydatki inwestycyjne</t>
  </si>
  <si>
    <t xml:space="preserve">wydatki bieżące </t>
  </si>
  <si>
    <t>Przełęk - wydatki inwestycyjne</t>
  </si>
  <si>
    <t>Jędrzychów - wydatki inwestycyjne</t>
  </si>
  <si>
    <t xml:space="preserve">Kępnica </t>
  </si>
  <si>
    <t xml:space="preserve">w tym:  </t>
  </si>
  <si>
    <t xml:space="preserve">w tym </t>
  </si>
  <si>
    <t xml:space="preserve">wydatki inwestycyjne  </t>
  </si>
  <si>
    <t>Iława</t>
  </si>
  <si>
    <t>Dział  758 Różne rozliczenia</t>
  </si>
  <si>
    <t xml:space="preserve">Rozdzial 75809 Rozliczenia między jednostkami samorządu </t>
  </si>
  <si>
    <t>Koperniki - wydatki inwestycyjne</t>
  </si>
  <si>
    <t>na 2020 r.</t>
  </si>
  <si>
    <t>Plan po</t>
  </si>
  <si>
    <t xml:space="preserve">przeniesieniach </t>
  </si>
  <si>
    <t>Wykonanie</t>
  </si>
  <si>
    <t xml:space="preserve">bużetu </t>
  </si>
  <si>
    <t>za 2020 r.</t>
  </si>
  <si>
    <t>za 2020 r. %</t>
  </si>
  <si>
    <t>Hajuki Nyskie</t>
  </si>
  <si>
    <t>Dział 600 Transport i łączność</t>
  </si>
  <si>
    <t>Rozdział 60017 Drogi wewnętrzne</t>
  </si>
  <si>
    <t>Rozdział 92116 Biblioteki</t>
  </si>
  <si>
    <t>Rozdział 90015 Oświetlenie ulic, placów i dróg</t>
  </si>
  <si>
    <t>Budżet na rok 2020 - wykonanie I półrocze 2020 r.</t>
  </si>
  <si>
    <t>Rozdział 75023  Urzędy gmin</t>
  </si>
  <si>
    <t>Załącznik Nr 5</t>
  </si>
  <si>
    <t>do informacji z wykonania</t>
  </si>
  <si>
    <t>budżetu za I półrocze 2020 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</si>
</sst>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"/>
    <numFmt numFmtId="167" formatCode="0.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[$-415]dddd\,\ d\ mmmm\ yyyy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2" fontId="20" fillId="0" borderId="0" xfId="0" applyNumberFormat="1" applyFont="1" applyFill="1" applyBorder="1" applyAlignment="1">
      <alignment/>
    </xf>
    <xf numFmtId="4" fontId="21" fillId="0" borderId="0" xfId="0" applyNumberFormat="1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2" fontId="22" fillId="0" borderId="0" xfId="0" applyNumberFormat="1" applyFont="1" applyFill="1" applyBorder="1" applyAlignment="1">
      <alignment/>
    </xf>
    <xf numFmtId="0" fontId="22" fillId="0" borderId="0" xfId="0" applyFont="1" applyFill="1" applyAlignment="1">
      <alignment/>
    </xf>
    <xf numFmtId="3" fontId="24" fillId="0" borderId="0" xfId="0" applyNumberFormat="1" applyFont="1" applyFill="1" applyBorder="1" applyAlignment="1">
      <alignment/>
    </xf>
    <xf numFmtId="3" fontId="21" fillId="0" borderId="0" xfId="0" applyNumberFormat="1" applyFont="1" applyFill="1" applyBorder="1" applyAlignment="1">
      <alignment/>
    </xf>
    <xf numFmtId="2" fontId="23" fillId="0" borderId="0" xfId="0" applyNumberFormat="1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165" fontId="22" fillId="0" borderId="0" xfId="0" applyNumberFormat="1" applyFont="1" applyFill="1" applyAlignment="1">
      <alignment/>
    </xf>
    <xf numFmtId="2" fontId="22" fillId="0" borderId="0" xfId="0" applyNumberFormat="1" applyFont="1" applyFill="1" applyAlignment="1">
      <alignment/>
    </xf>
    <xf numFmtId="0" fontId="20" fillId="0" borderId="13" xfId="0" applyFont="1" applyFill="1" applyBorder="1" applyAlignment="1">
      <alignment/>
    </xf>
    <xf numFmtId="2" fontId="23" fillId="0" borderId="0" xfId="0" applyNumberFormat="1" applyFont="1" applyFill="1" applyAlignment="1">
      <alignment/>
    </xf>
    <xf numFmtId="0" fontId="21" fillId="0" borderId="14" xfId="0" applyFont="1" applyFill="1" applyBorder="1" applyAlignment="1">
      <alignment/>
    </xf>
    <xf numFmtId="0" fontId="23" fillId="0" borderId="11" xfId="0" applyFont="1" applyFill="1" applyBorder="1" applyAlignment="1">
      <alignment/>
    </xf>
    <xf numFmtId="0" fontId="20" fillId="0" borderId="15" xfId="0" applyFont="1" applyFill="1" applyBorder="1" applyAlignment="1">
      <alignment/>
    </xf>
    <xf numFmtId="0" fontId="22" fillId="0" borderId="15" xfId="0" applyFont="1" applyFill="1" applyBorder="1" applyAlignment="1">
      <alignment/>
    </xf>
    <xf numFmtId="0" fontId="23" fillId="0" borderId="0" xfId="0" applyFont="1" applyFill="1" applyAlignment="1">
      <alignment/>
    </xf>
    <xf numFmtId="0" fontId="22" fillId="0" borderId="12" xfId="0" applyFont="1" applyFill="1" applyBorder="1" applyAlignment="1">
      <alignment/>
    </xf>
    <xf numFmtId="0" fontId="20" fillId="0" borderId="0" xfId="0" applyFont="1" applyFill="1" applyAlignment="1">
      <alignment/>
    </xf>
    <xf numFmtId="2" fontId="22" fillId="0" borderId="12" xfId="0" applyNumberFormat="1" applyFont="1" applyFill="1" applyBorder="1" applyAlignment="1">
      <alignment/>
    </xf>
    <xf numFmtId="6" fontId="22" fillId="0" borderId="0" xfId="0" applyNumberFormat="1" applyFont="1" applyFill="1" applyAlignment="1">
      <alignment/>
    </xf>
    <xf numFmtId="0" fontId="22" fillId="0" borderId="0" xfId="0" applyFont="1" applyFill="1" applyAlignment="1">
      <alignment horizontal="center"/>
    </xf>
    <xf numFmtId="2" fontId="20" fillId="0" borderId="12" xfId="0" applyNumberFormat="1" applyFont="1" applyFill="1" applyBorder="1" applyAlignment="1">
      <alignment/>
    </xf>
    <xf numFmtId="165" fontId="20" fillId="0" borderId="0" xfId="0" applyNumberFormat="1" applyFont="1" applyFill="1" applyBorder="1" applyAlignment="1">
      <alignment/>
    </xf>
    <xf numFmtId="10" fontId="20" fillId="0" borderId="0" xfId="0" applyNumberFormat="1" applyFont="1" applyFill="1" applyBorder="1" applyAlignment="1">
      <alignment/>
    </xf>
    <xf numFmtId="10" fontId="20" fillId="0" borderId="0" xfId="54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1" fillId="0" borderId="15" xfId="0" applyFont="1" applyFill="1" applyBorder="1" applyAlignment="1">
      <alignment/>
    </xf>
    <xf numFmtId="0" fontId="21" fillId="0" borderId="11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0" fontId="21" fillId="0" borderId="12" xfId="0" applyFont="1" applyFill="1" applyBorder="1" applyAlignment="1">
      <alignment/>
    </xf>
    <xf numFmtId="0" fontId="23" fillId="0" borderId="12" xfId="0" applyFont="1" applyFill="1" applyBorder="1" applyAlignment="1">
      <alignment/>
    </xf>
    <xf numFmtId="0" fontId="23" fillId="0" borderId="15" xfId="0" applyFont="1" applyFill="1" applyBorder="1" applyAlignment="1">
      <alignment/>
    </xf>
    <xf numFmtId="0" fontId="23" fillId="0" borderId="13" xfId="0" applyFont="1" applyFill="1" applyBorder="1" applyAlignment="1">
      <alignment/>
    </xf>
    <xf numFmtId="0" fontId="22" fillId="0" borderId="11" xfId="0" applyFont="1" applyFill="1" applyBorder="1" applyAlignment="1">
      <alignment/>
    </xf>
    <xf numFmtId="0" fontId="20" fillId="0" borderId="14" xfId="0" applyFont="1" applyFill="1" applyBorder="1" applyAlignment="1">
      <alignment/>
    </xf>
    <xf numFmtId="0" fontId="22" fillId="0" borderId="13" xfId="0" applyFont="1" applyFill="1" applyBorder="1" applyAlignment="1">
      <alignment/>
    </xf>
    <xf numFmtId="0" fontId="22" fillId="0" borderId="12" xfId="0" applyFont="1" applyFill="1" applyBorder="1" applyAlignment="1">
      <alignment horizontal="left"/>
    </xf>
    <xf numFmtId="0" fontId="22" fillId="0" borderId="16" xfId="0" applyFont="1" applyFill="1" applyBorder="1" applyAlignment="1">
      <alignment/>
    </xf>
    <xf numFmtId="165" fontId="22" fillId="0" borderId="0" xfId="0" applyNumberFormat="1" applyFont="1" applyFill="1" applyAlignment="1">
      <alignment horizontal="center"/>
    </xf>
    <xf numFmtId="0" fontId="15" fillId="0" borderId="15" xfId="0" applyFont="1" applyFill="1" applyBorder="1" applyAlignment="1">
      <alignment/>
    </xf>
    <xf numFmtId="0" fontId="15" fillId="0" borderId="16" xfId="0" applyFont="1" applyFill="1" applyBorder="1" applyAlignment="1">
      <alignment/>
    </xf>
    <xf numFmtId="0" fontId="25" fillId="0" borderId="15" xfId="0" applyFont="1" applyFill="1" applyBorder="1" applyAlignment="1">
      <alignment/>
    </xf>
    <xf numFmtId="0" fontId="25" fillId="0" borderId="12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5" fillId="0" borderId="16" xfId="0" applyFont="1" applyFill="1" applyBorder="1" applyAlignment="1">
      <alignment/>
    </xf>
    <xf numFmtId="2" fontId="25" fillId="0" borderId="15" xfId="0" applyNumberFormat="1" applyFont="1" applyFill="1" applyBorder="1" applyAlignment="1">
      <alignment/>
    </xf>
    <xf numFmtId="165" fontId="20" fillId="0" borderId="17" xfId="0" applyNumberFormat="1" applyFont="1" applyFill="1" applyBorder="1" applyAlignment="1">
      <alignment horizontal="center"/>
    </xf>
    <xf numFmtId="165" fontId="20" fillId="0" borderId="18" xfId="0" applyNumberFormat="1" applyFont="1" applyFill="1" applyBorder="1" applyAlignment="1">
      <alignment horizontal="center"/>
    </xf>
    <xf numFmtId="165" fontId="20" fillId="0" borderId="19" xfId="0" applyNumberFormat="1" applyFont="1" applyFill="1" applyBorder="1" applyAlignment="1">
      <alignment horizontal="center"/>
    </xf>
    <xf numFmtId="10" fontId="20" fillId="0" borderId="14" xfId="54" applyNumberFormat="1" applyFont="1" applyFill="1" applyBorder="1" applyAlignment="1">
      <alignment horizontal="center"/>
    </xf>
    <xf numFmtId="10" fontId="20" fillId="0" borderId="20" xfId="0" applyNumberFormat="1" applyFont="1" applyFill="1" applyBorder="1" applyAlignment="1">
      <alignment horizontal="center"/>
    </xf>
    <xf numFmtId="10" fontId="20" fillId="0" borderId="11" xfId="54" applyNumberFormat="1" applyFont="1" applyFill="1" applyBorder="1" applyAlignment="1">
      <alignment horizontal="center"/>
    </xf>
    <xf numFmtId="10" fontId="20" fillId="0" borderId="13" xfId="0" applyNumberFormat="1" applyFont="1" applyFill="1" applyBorder="1" applyAlignment="1">
      <alignment horizontal="center"/>
    </xf>
    <xf numFmtId="10" fontId="22" fillId="0" borderId="20" xfId="0" applyNumberFormat="1" applyFont="1" applyFill="1" applyBorder="1" applyAlignment="1">
      <alignment horizontal="center"/>
    </xf>
    <xf numFmtId="10" fontId="20" fillId="0" borderId="12" xfId="54" applyNumberFormat="1" applyFont="1" applyFill="1" applyBorder="1" applyAlignment="1">
      <alignment horizontal="center"/>
    </xf>
    <xf numFmtId="10" fontId="20" fillId="0" borderId="12" xfId="0" applyNumberFormat="1" applyFont="1" applyFill="1" applyBorder="1" applyAlignment="1">
      <alignment horizontal="center"/>
    </xf>
    <xf numFmtId="10" fontId="22" fillId="0" borderId="11" xfId="0" applyNumberFormat="1" applyFont="1" applyFill="1" applyBorder="1" applyAlignment="1">
      <alignment horizontal="center"/>
    </xf>
    <xf numFmtId="10" fontId="22" fillId="0" borderId="12" xfId="54" applyNumberFormat="1" applyFont="1" applyFill="1" applyBorder="1" applyAlignment="1">
      <alignment horizontal="center"/>
    </xf>
    <xf numFmtId="9" fontId="22" fillId="0" borderId="12" xfId="54" applyFont="1" applyFill="1" applyBorder="1" applyAlignment="1">
      <alignment horizontal="center"/>
    </xf>
    <xf numFmtId="10" fontId="20" fillId="0" borderId="14" xfId="0" applyNumberFormat="1" applyFont="1" applyFill="1" applyBorder="1" applyAlignment="1">
      <alignment horizontal="center"/>
    </xf>
    <xf numFmtId="10" fontId="22" fillId="0" borderId="19" xfId="0" applyNumberFormat="1" applyFont="1" applyFill="1" applyBorder="1" applyAlignment="1">
      <alignment horizontal="center"/>
    </xf>
    <xf numFmtId="10" fontId="20" fillId="0" borderId="18" xfId="54" applyNumberFormat="1" applyFont="1" applyFill="1" applyBorder="1" applyAlignment="1">
      <alignment horizontal="center"/>
    </xf>
    <xf numFmtId="10" fontId="20" fillId="0" borderId="19" xfId="0" applyNumberFormat="1" applyFont="1" applyFill="1" applyBorder="1" applyAlignment="1">
      <alignment horizontal="center"/>
    </xf>
    <xf numFmtId="10" fontId="22" fillId="0" borderId="19" xfId="54" applyNumberFormat="1" applyFont="1" applyFill="1" applyBorder="1" applyAlignment="1">
      <alignment horizontal="center"/>
    </xf>
    <xf numFmtId="10" fontId="20" fillId="0" borderId="19" xfId="54" applyNumberFormat="1" applyFont="1" applyFill="1" applyBorder="1" applyAlignment="1">
      <alignment horizontal="center"/>
    </xf>
    <xf numFmtId="10" fontId="26" fillId="0" borderId="12" xfId="0" applyNumberFormat="1" applyFont="1" applyFill="1" applyBorder="1" applyAlignment="1">
      <alignment horizontal="center"/>
    </xf>
    <xf numFmtId="10" fontId="20" fillId="0" borderId="18" xfId="0" applyNumberFormat="1" applyFont="1" applyFill="1" applyBorder="1" applyAlignment="1">
      <alignment horizontal="center"/>
    </xf>
    <xf numFmtId="10" fontId="22" fillId="0" borderId="12" xfId="0" applyNumberFormat="1" applyFont="1" applyFill="1" applyBorder="1" applyAlignment="1">
      <alignment horizontal="center"/>
    </xf>
    <xf numFmtId="10" fontId="20" fillId="0" borderId="20" xfId="54" applyNumberFormat="1" applyFont="1" applyFill="1" applyBorder="1" applyAlignment="1">
      <alignment horizontal="center"/>
    </xf>
    <xf numFmtId="10" fontId="22" fillId="0" borderId="11" xfId="54" applyNumberFormat="1" applyFont="1" applyFill="1" applyBorder="1" applyAlignment="1">
      <alignment horizontal="center"/>
    </xf>
    <xf numFmtId="10" fontId="22" fillId="0" borderId="18" xfId="54" applyNumberFormat="1" applyFont="1" applyFill="1" applyBorder="1" applyAlignment="1">
      <alignment horizontal="center"/>
    </xf>
    <xf numFmtId="10" fontId="20" fillId="0" borderId="21" xfId="54" applyNumberFormat="1" applyFont="1" applyFill="1" applyBorder="1" applyAlignment="1">
      <alignment horizontal="center"/>
    </xf>
    <xf numFmtId="165" fontId="20" fillId="0" borderId="14" xfId="0" applyNumberFormat="1" applyFont="1" applyFill="1" applyBorder="1" applyAlignment="1">
      <alignment horizontal="center"/>
    </xf>
    <xf numFmtId="165" fontId="20" fillId="0" borderId="20" xfId="0" applyNumberFormat="1" applyFont="1" applyFill="1" applyBorder="1" applyAlignment="1">
      <alignment horizontal="center"/>
    </xf>
    <xf numFmtId="165" fontId="20" fillId="0" borderId="11" xfId="0" applyNumberFormat="1" applyFont="1" applyFill="1" applyBorder="1" applyAlignment="1">
      <alignment horizontal="center"/>
    </xf>
    <xf numFmtId="165" fontId="20" fillId="0" borderId="13" xfId="0" applyNumberFormat="1" applyFont="1" applyFill="1" applyBorder="1" applyAlignment="1">
      <alignment horizontal="center"/>
    </xf>
    <xf numFmtId="165" fontId="22" fillId="0" borderId="20" xfId="0" applyNumberFormat="1" applyFont="1" applyFill="1" applyBorder="1" applyAlignment="1">
      <alignment horizontal="center"/>
    </xf>
    <xf numFmtId="165" fontId="20" fillId="0" borderId="12" xfId="0" applyNumberFormat="1" applyFont="1" applyFill="1" applyBorder="1" applyAlignment="1">
      <alignment horizontal="center"/>
    </xf>
    <xf numFmtId="165" fontId="22" fillId="0" borderId="11" xfId="0" applyNumberFormat="1" applyFont="1" applyFill="1" applyBorder="1" applyAlignment="1">
      <alignment horizontal="center"/>
    </xf>
    <xf numFmtId="165" fontId="22" fillId="0" borderId="12" xfId="0" applyNumberFormat="1" applyFont="1" applyFill="1" applyBorder="1" applyAlignment="1">
      <alignment horizontal="center"/>
    </xf>
    <xf numFmtId="165" fontId="22" fillId="0" borderId="13" xfId="0" applyNumberFormat="1" applyFont="1" applyFill="1" applyBorder="1" applyAlignment="1">
      <alignment horizontal="center"/>
    </xf>
    <xf numFmtId="165" fontId="22" fillId="0" borderId="17" xfId="0" applyNumberFormat="1" applyFont="1" applyFill="1" applyBorder="1" applyAlignment="1">
      <alignment horizontal="center"/>
    </xf>
    <xf numFmtId="165" fontId="22" fillId="0" borderId="19" xfId="0" applyNumberFormat="1" applyFont="1" applyFill="1" applyBorder="1" applyAlignment="1">
      <alignment horizontal="center"/>
    </xf>
    <xf numFmtId="165" fontId="26" fillId="0" borderId="12" xfId="0" applyNumberFormat="1" applyFont="1" applyFill="1" applyBorder="1" applyAlignment="1">
      <alignment horizontal="center"/>
    </xf>
    <xf numFmtId="165" fontId="20" fillId="0" borderId="21" xfId="0" applyNumberFormat="1" applyFont="1" applyFill="1" applyBorder="1" applyAlignment="1">
      <alignment horizontal="center"/>
    </xf>
    <xf numFmtId="165" fontId="26" fillId="0" borderId="20" xfId="0" applyNumberFormat="1" applyFont="1" applyFill="1" applyBorder="1" applyAlignment="1">
      <alignment horizontal="center"/>
    </xf>
    <xf numFmtId="165" fontId="26" fillId="0" borderId="17" xfId="0" applyNumberFormat="1" applyFont="1" applyFill="1" applyBorder="1" applyAlignment="1">
      <alignment horizontal="center"/>
    </xf>
    <xf numFmtId="0" fontId="47" fillId="0" borderId="0" xfId="0" applyFont="1" applyFill="1" applyAlignment="1">
      <alignment/>
    </xf>
    <xf numFmtId="0" fontId="27" fillId="0" borderId="15" xfId="0" applyFont="1" applyFill="1" applyBorder="1" applyAlignment="1">
      <alignment horizontal="center"/>
    </xf>
    <xf numFmtId="0" fontId="27" fillId="0" borderId="22" xfId="0" applyFont="1" applyFill="1" applyBorder="1" applyAlignment="1">
      <alignment horizontal="center"/>
    </xf>
    <xf numFmtId="0" fontId="27" fillId="0" borderId="20" xfId="0" applyFont="1" applyFill="1" applyBorder="1" applyAlignment="1">
      <alignment horizontal="center"/>
    </xf>
    <xf numFmtId="0" fontId="27" fillId="0" borderId="0" xfId="0" applyFont="1" applyFill="1" applyAlignment="1">
      <alignment horizontal="center"/>
    </xf>
    <xf numFmtId="165" fontId="22" fillId="0" borderId="0" xfId="0" applyNumberFormat="1" applyFont="1" applyFill="1" applyAlignment="1">
      <alignment horizontal="center"/>
    </xf>
    <xf numFmtId="0" fontId="28" fillId="0" borderId="15" xfId="0" applyFont="1" applyFill="1" applyBorder="1" applyAlignment="1">
      <alignment horizontal="center"/>
    </xf>
    <xf numFmtId="0" fontId="28" fillId="0" borderId="22" xfId="0" applyFont="1" applyFill="1" applyBorder="1" applyAlignment="1">
      <alignment horizontal="center"/>
    </xf>
    <xf numFmtId="0" fontId="28" fillId="0" borderId="2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55"/>
  <sheetViews>
    <sheetView tabSelected="1" zoomScale="95" zoomScaleNormal="95" workbookViewId="0" topLeftCell="A1">
      <selection activeCell="A1" sqref="A1"/>
    </sheetView>
  </sheetViews>
  <sheetFormatPr defaultColWidth="9.140625" defaultRowHeight="12.75"/>
  <cols>
    <col min="1" max="1" width="31.57421875" style="7" customWidth="1"/>
    <col min="2" max="2" width="16.57421875" style="45" customWidth="1"/>
    <col min="3" max="3" width="14.7109375" style="45" customWidth="1"/>
    <col min="4" max="4" width="13.57421875" style="45" customWidth="1"/>
    <col min="5" max="5" width="11.00390625" style="45" customWidth="1"/>
    <col min="6" max="6" width="11.421875" style="7" customWidth="1"/>
    <col min="7" max="7" width="9.140625" style="7" customWidth="1"/>
    <col min="8" max="8" width="21.140625" style="7" customWidth="1"/>
    <col min="9" max="9" width="14.00390625" style="7" customWidth="1"/>
    <col min="10" max="10" width="9.140625" style="7" customWidth="1"/>
    <col min="11" max="11" width="20.00390625" style="7" customWidth="1"/>
    <col min="12" max="12" width="18.8515625" style="7" customWidth="1"/>
    <col min="13" max="16384" width="9.140625" style="7" customWidth="1"/>
  </cols>
  <sheetData>
    <row r="2" ht="12.75">
      <c r="D2" s="104" t="s">
        <v>89</v>
      </c>
    </row>
    <row r="3" ht="12.75">
      <c r="D3" t="s">
        <v>90</v>
      </c>
    </row>
    <row r="4" ht="12.75">
      <c r="D4" s="105" t="s">
        <v>91</v>
      </c>
    </row>
    <row r="5" ht="12.75"/>
    <row r="7" spans="1:5" ht="15">
      <c r="A7" s="99" t="s">
        <v>54</v>
      </c>
      <c r="B7" s="99"/>
      <c r="C7" s="99"/>
      <c r="D7" s="99"/>
      <c r="E7" s="99"/>
    </row>
    <row r="9" spans="1:5" ht="13.5">
      <c r="A9" s="100" t="s">
        <v>87</v>
      </c>
      <c r="B9" s="100"/>
      <c r="C9" s="100"/>
      <c r="D9" s="100"/>
      <c r="E9" s="100"/>
    </row>
    <row r="11" ht="13.5">
      <c r="F11" s="15"/>
    </row>
    <row r="12" spans="1:6" ht="13.5">
      <c r="A12" s="16" t="s">
        <v>0</v>
      </c>
      <c r="B12" s="54" t="s">
        <v>1</v>
      </c>
      <c r="C12" s="54" t="s">
        <v>76</v>
      </c>
      <c r="D12" s="54" t="s">
        <v>78</v>
      </c>
      <c r="E12" s="54" t="s">
        <v>78</v>
      </c>
      <c r="F12" s="17"/>
    </row>
    <row r="13" spans="1:6" ht="13.5">
      <c r="A13" s="18" t="s">
        <v>2</v>
      </c>
      <c r="B13" s="55" t="s">
        <v>3</v>
      </c>
      <c r="C13" s="55" t="s">
        <v>77</v>
      </c>
      <c r="D13" s="55" t="s">
        <v>79</v>
      </c>
      <c r="E13" s="55" t="s">
        <v>79</v>
      </c>
      <c r="F13" s="15"/>
    </row>
    <row r="14" spans="1:6" ht="13.5">
      <c r="A14" s="19"/>
      <c r="B14" s="56" t="s">
        <v>75</v>
      </c>
      <c r="C14" s="56" t="s">
        <v>75</v>
      </c>
      <c r="D14" s="56" t="s">
        <v>80</v>
      </c>
      <c r="E14" s="56" t="s">
        <v>81</v>
      </c>
      <c r="F14" s="15"/>
    </row>
    <row r="15" spans="1:10" ht="15">
      <c r="A15" s="101" t="s">
        <v>4</v>
      </c>
      <c r="B15" s="102"/>
      <c r="C15" s="102"/>
      <c r="D15" s="102"/>
      <c r="E15" s="103"/>
      <c r="F15" s="4"/>
      <c r="H15" s="15"/>
      <c r="J15" s="15"/>
    </row>
    <row r="16" spans="1:10" ht="13.5">
      <c r="A16" s="18" t="s">
        <v>5</v>
      </c>
      <c r="B16" s="80">
        <f>SUM(B18+B19)</f>
        <v>23090</v>
      </c>
      <c r="C16" s="80">
        <f>SUM(C18+C19)</f>
        <v>24490</v>
      </c>
      <c r="D16" s="80">
        <f>SUM(D18+D19)</f>
        <v>17785.88</v>
      </c>
      <c r="E16" s="57">
        <f>D16/C16</f>
        <v>0.7262507145773786</v>
      </c>
      <c r="F16" s="15"/>
      <c r="H16" s="15"/>
      <c r="J16" s="15"/>
    </row>
    <row r="17" spans="1:10" ht="13.5">
      <c r="A17" s="33" t="s">
        <v>38</v>
      </c>
      <c r="B17" s="81"/>
      <c r="C17" s="81"/>
      <c r="D17" s="81"/>
      <c r="E17" s="58"/>
      <c r="F17" s="15"/>
      <c r="H17" s="15"/>
      <c r="J17" s="15"/>
    </row>
    <row r="18" spans="1:10" ht="13.5">
      <c r="A18" s="34" t="s">
        <v>7</v>
      </c>
      <c r="B18" s="82">
        <f>B21</f>
        <v>23090</v>
      </c>
      <c r="C18" s="82">
        <f>C21</f>
        <v>24490</v>
      </c>
      <c r="D18" s="82">
        <f>D21</f>
        <v>17785.88</v>
      </c>
      <c r="E18" s="59">
        <f>D18/C18</f>
        <v>0.7262507145773786</v>
      </c>
      <c r="F18" s="15"/>
      <c r="H18" s="15"/>
      <c r="J18" s="15"/>
    </row>
    <row r="19" spans="1:10" ht="13.5">
      <c r="A19" s="35" t="s">
        <v>8</v>
      </c>
      <c r="B19" s="83">
        <v>0</v>
      </c>
      <c r="C19" s="83">
        <v>0</v>
      </c>
      <c r="D19" s="83">
        <v>0</v>
      </c>
      <c r="E19" s="60">
        <v>0</v>
      </c>
      <c r="F19" s="15"/>
      <c r="H19" s="15"/>
      <c r="J19" s="15"/>
    </row>
    <row r="20" spans="1:10" ht="14.25">
      <c r="A20" s="46" t="s">
        <v>12</v>
      </c>
      <c r="B20" s="84"/>
      <c r="C20" s="84"/>
      <c r="D20" s="84"/>
      <c r="E20" s="61"/>
      <c r="F20" s="15"/>
      <c r="H20" s="15"/>
      <c r="J20" s="15"/>
    </row>
    <row r="21" spans="1:10" ht="13.5">
      <c r="A21" s="36" t="s">
        <v>5</v>
      </c>
      <c r="B21" s="85">
        <f>SUM(B26:B34)</f>
        <v>23090</v>
      </c>
      <c r="C21" s="85">
        <f>SUM(C26:C34)</f>
        <v>24490</v>
      </c>
      <c r="D21" s="85">
        <f>SUM(D26:D34)</f>
        <v>17785.88</v>
      </c>
      <c r="E21" s="62">
        <f>D21/C21</f>
        <v>0.7262507145773786</v>
      </c>
      <c r="F21" s="15"/>
      <c r="H21" s="15"/>
      <c r="J21" s="15"/>
    </row>
    <row r="22" spans="1:10" ht="13.5">
      <c r="A22" s="36" t="s">
        <v>38</v>
      </c>
      <c r="B22" s="85"/>
      <c r="C22" s="85"/>
      <c r="D22" s="85"/>
      <c r="E22" s="63"/>
      <c r="F22" s="15"/>
      <c r="H22" s="15"/>
      <c r="J22" s="15"/>
    </row>
    <row r="23" spans="1:10" ht="13.5">
      <c r="A23" s="37" t="s">
        <v>7</v>
      </c>
      <c r="B23" s="85">
        <f>SUM(B26:B34)</f>
        <v>23090</v>
      </c>
      <c r="C23" s="85">
        <f>SUM(C26:C34)</f>
        <v>24490</v>
      </c>
      <c r="D23" s="85">
        <f>SUM(D26:D34)</f>
        <v>17785.88</v>
      </c>
      <c r="E23" s="63">
        <f>D23*100%/C23</f>
        <v>0.7262507145773786</v>
      </c>
      <c r="F23" s="15"/>
      <c r="H23" s="15"/>
      <c r="J23" s="15"/>
    </row>
    <row r="24" spans="1:12" ht="13.5">
      <c r="A24" s="37" t="s">
        <v>8</v>
      </c>
      <c r="B24" s="85">
        <v>0</v>
      </c>
      <c r="C24" s="85">
        <v>0</v>
      </c>
      <c r="D24" s="85">
        <v>0</v>
      </c>
      <c r="E24" s="63"/>
      <c r="F24" s="15"/>
      <c r="H24" s="6"/>
      <c r="I24" s="4"/>
      <c r="J24" s="6"/>
      <c r="K24" s="4"/>
      <c r="L24" s="4"/>
    </row>
    <row r="25" spans="1:12" ht="13.5">
      <c r="A25" s="38" t="s">
        <v>6</v>
      </c>
      <c r="B25" s="84"/>
      <c r="C25" s="84"/>
      <c r="D25" s="84"/>
      <c r="E25" s="61"/>
      <c r="F25" s="15"/>
      <c r="H25" s="6"/>
      <c r="I25" s="4"/>
      <c r="J25" s="6"/>
      <c r="K25" s="4"/>
      <c r="L25" s="4"/>
    </row>
    <row r="26" spans="1:12" ht="13.5">
      <c r="A26" s="19" t="s">
        <v>13</v>
      </c>
      <c r="B26" s="86">
        <v>3000</v>
      </c>
      <c r="C26" s="86">
        <v>3000</v>
      </c>
      <c r="D26" s="86">
        <f>0/C26</f>
        <v>0</v>
      </c>
      <c r="E26" s="64">
        <f>D26/C26</f>
        <v>0</v>
      </c>
      <c r="F26" s="15"/>
      <c r="H26" s="3"/>
      <c r="I26" s="29"/>
      <c r="J26" s="29"/>
      <c r="K26" s="29"/>
      <c r="L26" s="30"/>
    </row>
    <row r="27" spans="1:12" ht="13.5">
      <c r="A27" s="37" t="s">
        <v>15</v>
      </c>
      <c r="B27" s="87">
        <v>850</v>
      </c>
      <c r="C27" s="87">
        <v>850</v>
      </c>
      <c r="D27" s="87">
        <v>700</v>
      </c>
      <c r="E27" s="65">
        <f>D27/C27</f>
        <v>0.8235294117647058</v>
      </c>
      <c r="F27" s="15"/>
      <c r="H27" s="3"/>
      <c r="I27" s="29"/>
      <c r="J27" s="29"/>
      <c r="K27" s="29"/>
      <c r="L27" s="31"/>
    </row>
    <row r="28" spans="1:12" ht="13.5">
      <c r="A28" s="37" t="s">
        <v>16</v>
      </c>
      <c r="B28" s="87">
        <v>10000</v>
      </c>
      <c r="C28" s="87">
        <v>10000</v>
      </c>
      <c r="D28" s="87">
        <v>10000</v>
      </c>
      <c r="E28" s="65">
        <f>D28/C28</f>
        <v>1</v>
      </c>
      <c r="F28" s="15"/>
      <c r="H28" s="3"/>
      <c r="I28" s="29"/>
      <c r="J28" s="29"/>
      <c r="K28" s="29"/>
      <c r="L28" s="30"/>
    </row>
    <row r="29" spans="1:12" ht="13.5">
      <c r="A29" s="37" t="s">
        <v>17</v>
      </c>
      <c r="B29" s="87">
        <v>1000</v>
      </c>
      <c r="C29" s="87">
        <v>3000</v>
      </c>
      <c r="D29" s="87">
        <v>3000</v>
      </c>
      <c r="E29" s="65">
        <f>D29/C29</f>
        <v>1</v>
      </c>
      <c r="F29" s="15"/>
      <c r="H29" s="6"/>
      <c r="I29" s="4"/>
      <c r="J29" s="6"/>
      <c r="K29" s="4"/>
      <c r="L29" s="4"/>
    </row>
    <row r="30" spans="1:12" ht="13.5">
      <c r="A30" s="37" t="s">
        <v>20</v>
      </c>
      <c r="B30" s="87">
        <v>0</v>
      </c>
      <c r="C30" s="87">
        <v>2500</v>
      </c>
      <c r="D30" s="87">
        <v>0</v>
      </c>
      <c r="E30" s="65">
        <f>D30/C30</f>
        <v>0</v>
      </c>
      <c r="F30" s="15"/>
      <c r="H30" s="6"/>
      <c r="I30" s="4"/>
      <c r="J30" s="6"/>
      <c r="K30" s="4"/>
      <c r="L30" s="4"/>
    </row>
    <row r="31" spans="1:10" ht="13.5">
      <c r="A31" s="37" t="s">
        <v>41</v>
      </c>
      <c r="B31" s="87">
        <v>2100</v>
      </c>
      <c r="C31" s="87">
        <v>0</v>
      </c>
      <c r="D31" s="87">
        <v>0</v>
      </c>
      <c r="E31" s="65">
        <v>0</v>
      </c>
      <c r="F31" s="15"/>
      <c r="H31" s="15"/>
      <c r="J31" s="15"/>
    </row>
    <row r="32" spans="1:10" ht="13.5">
      <c r="A32" s="37" t="s">
        <v>22</v>
      </c>
      <c r="B32" s="87">
        <v>1000</v>
      </c>
      <c r="C32" s="87">
        <v>0</v>
      </c>
      <c r="D32" s="87">
        <v>0</v>
      </c>
      <c r="E32" s="65">
        <v>0</v>
      </c>
      <c r="F32" s="15"/>
      <c r="H32" s="15"/>
      <c r="J32" s="15"/>
    </row>
    <row r="33" spans="1:10" ht="13.5">
      <c r="A33" s="37" t="s">
        <v>24</v>
      </c>
      <c r="B33" s="87">
        <v>5000</v>
      </c>
      <c r="C33" s="87">
        <v>5000</v>
      </c>
      <c r="D33" s="87">
        <v>4000</v>
      </c>
      <c r="E33" s="65">
        <f>D33/C33</f>
        <v>0.8</v>
      </c>
      <c r="F33" s="15"/>
      <c r="H33" s="15"/>
      <c r="J33" s="15"/>
    </row>
    <row r="34" spans="1:5" ht="13.5">
      <c r="A34" s="39" t="s">
        <v>10</v>
      </c>
      <c r="B34" s="88">
        <v>140</v>
      </c>
      <c r="C34" s="88">
        <v>140</v>
      </c>
      <c r="D34" s="88">
        <v>85.88</v>
      </c>
      <c r="E34" s="65">
        <f>D34/C34</f>
        <v>0.6134285714285714</v>
      </c>
    </row>
    <row r="35" spans="1:5" ht="15">
      <c r="A35" s="101" t="s">
        <v>83</v>
      </c>
      <c r="B35" s="102"/>
      <c r="C35" s="102"/>
      <c r="D35" s="102"/>
      <c r="E35" s="103"/>
    </row>
    <row r="36" spans="1:5" ht="13.5">
      <c r="A36" s="36" t="s">
        <v>5</v>
      </c>
      <c r="B36" s="85">
        <f>SUM(B37:B38)</f>
        <v>0</v>
      </c>
      <c r="C36" s="85">
        <f>SUM(C37:C38)</f>
        <v>2000</v>
      </c>
      <c r="D36" s="85">
        <f>D42</f>
        <v>0</v>
      </c>
      <c r="E36" s="62">
        <f>D36/C36</f>
        <v>0</v>
      </c>
    </row>
    <row r="37" spans="1:5" ht="13.5">
      <c r="A37" s="34" t="s">
        <v>7</v>
      </c>
      <c r="B37" s="82"/>
      <c r="C37" s="82">
        <f>C40</f>
        <v>2000</v>
      </c>
      <c r="D37" s="82">
        <f>D42</f>
        <v>0</v>
      </c>
      <c r="E37" s="59">
        <f>D37/C37</f>
        <v>0</v>
      </c>
    </row>
    <row r="38" spans="1:5" ht="13.5">
      <c r="A38" s="35" t="s">
        <v>8</v>
      </c>
      <c r="B38" s="83">
        <v>0</v>
      </c>
      <c r="C38" s="83">
        <f>C43</f>
        <v>0</v>
      </c>
      <c r="D38" s="83">
        <v>0</v>
      </c>
      <c r="E38" s="60">
        <v>0</v>
      </c>
    </row>
    <row r="39" spans="1:5" ht="14.25">
      <c r="A39" s="47" t="s">
        <v>84</v>
      </c>
      <c r="B39" s="89">
        <f>SUM(B42:B43)</f>
        <v>0</v>
      </c>
      <c r="C39" s="89"/>
      <c r="D39" s="89"/>
      <c r="E39" s="65"/>
    </row>
    <row r="40" spans="1:5" ht="13.5">
      <c r="A40" s="36" t="s">
        <v>5</v>
      </c>
      <c r="B40" s="85">
        <f>SUM(B41:B42)</f>
        <v>0</v>
      </c>
      <c r="C40" s="85">
        <f>SUM(C42:C43)</f>
        <v>2000</v>
      </c>
      <c r="D40" s="85">
        <f>SUM(D42:D43)</f>
        <v>0</v>
      </c>
      <c r="E40" s="62">
        <f>D40/C40</f>
        <v>0</v>
      </c>
    </row>
    <row r="41" spans="1:5" ht="13.5">
      <c r="A41" s="36" t="s">
        <v>38</v>
      </c>
      <c r="B41" s="85"/>
      <c r="C41" s="85"/>
      <c r="D41" s="85"/>
      <c r="E41" s="63"/>
    </row>
    <row r="42" spans="1:5" ht="13.5">
      <c r="A42" s="37" t="s">
        <v>7</v>
      </c>
      <c r="B42" s="85">
        <f>B45</f>
        <v>0</v>
      </c>
      <c r="C42" s="85">
        <f>C45</f>
        <v>2000</v>
      </c>
      <c r="D42" s="85">
        <f>D45</f>
        <v>0</v>
      </c>
      <c r="E42" s="63">
        <f>D42/C42</f>
        <v>0</v>
      </c>
    </row>
    <row r="43" spans="1:5" ht="13.5">
      <c r="A43" s="37" t="s">
        <v>8</v>
      </c>
      <c r="B43" s="85">
        <v>0</v>
      </c>
      <c r="C43" s="85">
        <v>0</v>
      </c>
      <c r="D43" s="85">
        <v>0</v>
      </c>
      <c r="E43" s="63"/>
    </row>
    <row r="44" spans="1:5" ht="13.5">
      <c r="A44" s="38" t="s">
        <v>6</v>
      </c>
      <c r="B44" s="84"/>
      <c r="C44" s="84"/>
      <c r="D44" s="84"/>
      <c r="E44" s="61"/>
    </row>
    <row r="45" spans="1:5" ht="13.5">
      <c r="A45" s="38" t="s">
        <v>17</v>
      </c>
      <c r="B45" s="84">
        <v>0</v>
      </c>
      <c r="C45" s="84">
        <v>2000</v>
      </c>
      <c r="D45" s="84">
        <v>0</v>
      </c>
      <c r="E45" s="61">
        <v>0</v>
      </c>
    </row>
    <row r="46" spans="1:5" ht="15">
      <c r="A46" s="96" t="s">
        <v>56</v>
      </c>
      <c r="B46" s="97"/>
      <c r="C46" s="97"/>
      <c r="D46" s="97"/>
      <c r="E46" s="98"/>
    </row>
    <row r="47" spans="1:5" ht="13.5">
      <c r="A47" s="12" t="s">
        <v>32</v>
      </c>
      <c r="B47" s="82">
        <f>B52</f>
        <v>24300</v>
      </c>
      <c r="C47" s="82">
        <f>C52</f>
        <v>15200</v>
      </c>
      <c r="D47" s="82">
        <f>D52</f>
        <v>0</v>
      </c>
      <c r="E47" s="65">
        <f>D47/C47</f>
        <v>0</v>
      </c>
    </row>
    <row r="48" spans="1:5" ht="13.5">
      <c r="A48" s="20" t="s">
        <v>6</v>
      </c>
      <c r="B48" s="81"/>
      <c r="C48" s="81"/>
      <c r="D48" s="81"/>
      <c r="E48" s="65"/>
    </row>
    <row r="49" spans="1:5" ht="13.5">
      <c r="A49" s="13" t="s">
        <v>7</v>
      </c>
      <c r="B49" s="85">
        <f aca="true" t="shared" si="0" ref="B49:D50">B54</f>
        <v>24300</v>
      </c>
      <c r="C49" s="85">
        <f>C54</f>
        <v>15200</v>
      </c>
      <c r="D49" s="85">
        <f t="shared" si="0"/>
        <v>0</v>
      </c>
      <c r="E49" s="65">
        <f>D49/C49</f>
        <v>0</v>
      </c>
    </row>
    <row r="50" spans="1:5" ht="13.5">
      <c r="A50" s="13" t="s">
        <v>8</v>
      </c>
      <c r="B50" s="85">
        <f t="shared" si="0"/>
        <v>0</v>
      </c>
      <c r="C50" s="85">
        <f t="shared" si="0"/>
        <v>0</v>
      </c>
      <c r="D50" s="85">
        <f t="shared" si="0"/>
        <v>0</v>
      </c>
      <c r="E50" s="66"/>
    </row>
    <row r="51" spans="1:5" ht="14.25">
      <c r="A51" s="49" t="s">
        <v>88</v>
      </c>
      <c r="B51" s="85"/>
      <c r="C51" s="85"/>
      <c r="D51" s="85"/>
      <c r="E51" s="66"/>
    </row>
    <row r="52" spans="1:5" ht="13.5">
      <c r="A52" s="13" t="s">
        <v>32</v>
      </c>
      <c r="B52" s="85">
        <f>SUM(B54:B55)</f>
        <v>24300</v>
      </c>
      <c r="C52" s="85">
        <f>SUM(C54:C55)</f>
        <v>15200</v>
      </c>
      <c r="D52" s="85">
        <f>SUM(D54:D55)</f>
        <v>0</v>
      </c>
      <c r="E52" s="65">
        <f>D52/C52</f>
        <v>0</v>
      </c>
    </row>
    <row r="53" spans="1:5" ht="13.5">
      <c r="A53" s="13" t="s">
        <v>38</v>
      </c>
      <c r="B53" s="85"/>
      <c r="C53" s="85"/>
      <c r="D53" s="85"/>
      <c r="E53" s="65"/>
    </row>
    <row r="54" spans="1:5" ht="13.5">
      <c r="A54" s="13" t="s">
        <v>7</v>
      </c>
      <c r="B54" s="85">
        <f>SUM(B57:B62)</f>
        <v>24300</v>
      </c>
      <c r="C54" s="85">
        <f>SUM(C57:C62)</f>
        <v>15200</v>
      </c>
      <c r="D54" s="85">
        <f>SUM(D57:D62)</f>
        <v>0</v>
      </c>
      <c r="E54" s="63">
        <v>0</v>
      </c>
    </row>
    <row r="55" spans="1:5" ht="13.5">
      <c r="A55" s="13" t="s">
        <v>8</v>
      </c>
      <c r="B55" s="85">
        <v>0</v>
      </c>
      <c r="C55" s="85">
        <v>0</v>
      </c>
      <c r="D55" s="85">
        <v>0</v>
      </c>
      <c r="E55" s="63">
        <v>0</v>
      </c>
    </row>
    <row r="56" spans="1:5" ht="13.5">
      <c r="A56" s="21" t="s">
        <v>38</v>
      </c>
      <c r="B56" s="84"/>
      <c r="C56" s="84"/>
      <c r="D56" s="84"/>
      <c r="E56" s="61"/>
    </row>
    <row r="57" spans="1:5" ht="13.5">
      <c r="A57" s="40" t="s">
        <v>15</v>
      </c>
      <c r="B57" s="86">
        <f>2570+551+79</f>
        <v>3200</v>
      </c>
      <c r="C57" s="86">
        <f>2570+551+79</f>
        <v>3200</v>
      </c>
      <c r="D57" s="86">
        <v>0</v>
      </c>
      <c r="E57" s="64">
        <f>D57/C57</f>
        <v>0</v>
      </c>
    </row>
    <row r="58" spans="1:5" ht="13.5">
      <c r="A58" s="40" t="s">
        <v>16</v>
      </c>
      <c r="B58" s="86">
        <f>4017+860+123</f>
        <v>5000</v>
      </c>
      <c r="C58" s="86">
        <f>4017+860+123</f>
        <v>5000</v>
      </c>
      <c r="D58" s="86">
        <v>0</v>
      </c>
      <c r="E58" s="64">
        <f>D58/C58</f>
        <v>0</v>
      </c>
    </row>
    <row r="59" spans="1:5" ht="13.5">
      <c r="A59" s="40" t="s">
        <v>17</v>
      </c>
      <c r="B59" s="86">
        <f>5624+1204+172</f>
        <v>7000</v>
      </c>
      <c r="C59" s="86">
        <v>7000</v>
      </c>
      <c r="D59" s="86">
        <v>0</v>
      </c>
      <c r="E59" s="64">
        <f>D59/C59</f>
        <v>0</v>
      </c>
    </row>
    <row r="60" spans="1:5" ht="13.5">
      <c r="A60" s="40" t="s">
        <v>71</v>
      </c>
      <c r="B60" s="86">
        <f>2168+465+67</f>
        <v>2700</v>
      </c>
      <c r="C60" s="86">
        <v>0</v>
      </c>
      <c r="D60" s="86">
        <v>0</v>
      </c>
      <c r="E60" s="64">
        <v>0</v>
      </c>
    </row>
    <row r="61" spans="1:5" ht="15.75" customHeight="1">
      <c r="A61" s="40" t="s">
        <v>24</v>
      </c>
      <c r="B61" s="86">
        <f>2570+551+79</f>
        <v>3200</v>
      </c>
      <c r="C61" s="86">
        <v>0</v>
      </c>
      <c r="D61" s="86">
        <v>0</v>
      </c>
      <c r="E61" s="64">
        <v>0</v>
      </c>
    </row>
    <row r="62" spans="1:5" ht="15" customHeight="1">
      <c r="A62" s="40" t="s">
        <v>26</v>
      </c>
      <c r="B62" s="86">
        <f>2570+551+79</f>
        <v>3200</v>
      </c>
      <c r="C62" s="86">
        <v>0</v>
      </c>
      <c r="D62" s="86">
        <v>0</v>
      </c>
      <c r="E62" s="64">
        <v>0</v>
      </c>
    </row>
    <row r="63" spans="1:256" s="4" customFormat="1" ht="15">
      <c r="A63" s="96" t="s">
        <v>33</v>
      </c>
      <c r="B63" s="97"/>
      <c r="C63" s="97"/>
      <c r="D63" s="97"/>
      <c r="E63" s="98"/>
      <c r="F63" s="1"/>
      <c r="G63" s="3"/>
      <c r="H63" s="1"/>
      <c r="I63" s="3"/>
      <c r="J63" s="1"/>
      <c r="K63" s="3"/>
      <c r="L63" s="1"/>
      <c r="M63" s="3"/>
      <c r="N63" s="1"/>
      <c r="O63" s="3"/>
      <c r="P63" s="1"/>
      <c r="Q63" s="3"/>
      <c r="R63" s="1"/>
      <c r="S63" s="3"/>
      <c r="T63" s="1"/>
      <c r="U63" s="3"/>
      <c r="V63" s="1"/>
      <c r="W63" s="3"/>
      <c r="X63" s="1"/>
      <c r="Y63" s="3"/>
      <c r="Z63" s="1"/>
      <c r="AA63" s="3"/>
      <c r="AB63" s="1"/>
      <c r="AC63" s="3"/>
      <c r="AD63" s="1"/>
      <c r="AE63" s="3"/>
      <c r="AF63" s="1"/>
      <c r="AG63" s="3"/>
      <c r="AH63" s="1"/>
      <c r="AI63" s="3"/>
      <c r="AJ63" s="1"/>
      <c r="AK63" s="3"/>
      <c r="AL63" s="1"/>
      <c r="AM63" s="3"/>
      <c r="AN63" s="1"/>
      <c r="AO63" s="3"/>
      <c r="AP63" s="1"/>
      <c r="AQ63" s="3"/>
      <c r="AR63" s="1"/>
      <c r="AS63" s="3"/>
      <c r="AT63" s="1"/>
      <c r="AU63" s="3"/>
      <c r="AV63" s="1"/>
      <c r="AW63" s="3"/>
      <c r="AX63" s="1"/>
      <c r="AY63" s="3"/>
      <c r="AZ63" s="1"/>
      <c r="BA63" s="3"/>
      <c r="BB63" s="1"/>
      <c r="BC63" s="3"/>
      <c r="BD63" s="1"/>
      <c r="BE63" s="3"/>
      <c r="BF63" s="1"/>
      <c r="BG63" s="3"/>
      <c r="BH63" s="1"/>
      <c r="BI63" s="3"/>
      <c r="BJ63" s="1"/>
      <c r="BK63" s="3"/>
      <c r="BL63" s="1"/>
      <c r="BM63" s="3"/>
      <c r="BN63" s="1"/>
      <c r="BO63" s="3"/>
      <c r="BP63" s="1"/>
      <c r="BQ63" s="3"/>
      <c r="BR63" s="1"/>
      <c r="BS63" s="3"/>
      <c r="BT63" s="1"/>
      <c r="BU63" s="3"/>
      <c r="BV63" s="1"/>
      <c r="BW63" s="3"/>
      <c r="BX63" s="1"/>
      <c r="BY63" s="3"/>
      <c r="BZ63" s="1"/>
      <c r="CA63" s="3"/>
      <c r="CB63" s="1"/>
      <c r="CC63" s="3"/>
      <c r="CD63" s="1"/>
      <c r="CE63" s="3"/>
      <c r="CF63" s="1"/>
      <c r="CG63" s="3"/>
      <c r="CH63" s="1"/>
      <c r="CI63" s="3"/>
      <c r="CJ63" s="1"/>
      <c r="CK63" s="3"/>
      <c r="CL63" s="1"/>
      <c r="CM63" s="3"/>
      <c r="CN63" s="1"/>
      <c r="CO63" s="3"/>
      <c r="CP63" s="1"/>
      <c r="CQ63" s="3"/>
      <c r="CR63" s="1"/>
      <c r="CS63" s="3"/>
      <c r="CT63" s="1"/>
      <c r="CU63" s="3"/>
      <c r="CV63" s="1"/>
      <c r="CW63" s="3"/>
      <c r="CX63" s="1"/>
      <c r="CY63" s="3"/>
      <c r="CZ63" s="1"/>
      <c r="DA63" s="3"/>
      <c r="DB63" s="1"/>
      <c r="DC63" s="3"/>
      <c r="DD63" s="1"/>
      <c r="DE63" s="3"/>
      <c r="DF63" s="1"/>
      <c r="DG63" s="3"/>
      <c r="DH63" s="1"/>
      <c r="DI63" s="3"/>
      <c r="DJ63" s="1"/>
      <c r="DK63" s="3"/>
      <c r="DL63" s="1"/>
      <c r="DM63" s="3"/>
      <c r="DN63" s="1"/>
      <c r="DO63" s="3"/>
      <c r="DP63" s="1"/>
      <c r="DQ63" s="3"/>
      <c r="DR63" s="1"/>
      <c r="DS63" s="3"/>
      <c r="DT63" s="1"/>
      <c r="DU63" s="3"/>
      <c r="DV63" s="1"/>
      <c r="DW63" s="3"/>
      <c r="DX63" s="1"/>
      <c r="DY63" s="3"/>
      <c r="DZ63" s="1"/>
      <c r="EA63" s="3"/>
      <c r="EB63" s="1"/>
      <c r="EC63" s="3"/>
      <c r="ED63" s="1"/>
      <c r="EE63" s="3"/>
      <c r="EF63" s="1"/>
      <c r="EG63" s="3"/>
      <c r="EH63" s="1"/>
      <c r="EI63" s="3"/>
      <c r="EJ63" s="1"/>
      <c r="EK63" s="3"/>
      <c r="EL63" s="1"/>
      <c r="EM63" s="3"/>
      <c r="EN63" s="1"/>
      <c r="EO63" s="3"/>
      <c r="EP63" s="1"/>
      <c r="EQ63" s="3"/>
      <c r="ER63" s="1"/>
      <c r="ES63" s="3"/>
      <c r="ET63" s="1"/>
      <c r="EU63" s="3"/>
      <c r="EV63" s="1"/>
      <c r="EW63" s="3"/>
      <c r="EX63" s="1"/>
      <c r="EY63" s="3"/>
      <c r="EZ63" s="1"/>
      <c r="FA63" s="3"/>
      <c r="FB63" s="1"/>
      <c r="FC63" s="3"/>
      <c r="FD63" s="1"/>
      <c r="FE63" s="3"/>
      <c r="FF63" s="1"/>
      <c r="FG63" s="3"/>
      <c r="FH63" s="1"/>
      <c r="FI63" s="3"/>
      <c r="FJ63" s="1"/>
      <c r="FK63" s="3"/>
      <c r="FL63" s="1"/>
      <c r="FM63" s="3"/>
      <c r="FN63" s="1"/>
      <c r="FO63" s="3"/>
      <c r="FP63" s="1"/>
      <c r="FQ63" s="3"/>
      <c r="FR63" s="1"/>
      <c r="FS63" s="3"/>
      <c r="FT63" s="1"/>
      <c r="FU63" s="3"/>
      <c r="FV63" s="1"/>
      <c r="FW63" s="3"/>
      <c r="FX63" s="1"/>
      <c r="FY63" s="3"/>
      <c r="FZ63" s="1"/>
      <c r="GA63" s="3"/>
      <c r="GB63" s="1"/>
      <c r="GC63" s="3"/>
      <c r="GD63" s="1"/>
      <c r="GE63" s="3"/>
      <c r="GF63" s="1"/>
      <c r="GG63" s="3"/>
      <c r="GH63" s="1"/>
      <c r="GI63" s="3"/>
      <c r="GJ63" s="1"/>
      <c r="GK63" s="3"/>
      <c r="GL63" s="1"/>
      <c r="GM63" s="3"/>
      <c r="GN63" s="1"/>
      <c r="GO63" s="3"/>
      <c r="GP63" s="1"/>
      <c r="GQ63" s="3"/>
      <c r="GR63" s="1"/>
      <c r="GS63" s="3"/>
      <c r="GT63" s="1"/>
      <c r="GU63" s="3"/>
      <c r="GV63" s="1"/>
      <c r="GW63" s="3"/>
      <c r="GX63" s="1"/>
      <c r="GY63" s="3"/>
      <c r="GZ63" s="1"/>
      <c r="HA63" s="3"/>
      <c r="HB63" s="1"/>
      <c r="HC63" s="3"/>
      <c r="HD63" s="1"/>
      <c r="HE63" s="3"/>
      <c r="HF63" s="1"/>
      <c r="HG63" s="3"/>
      <c r="HH63" s="1"/>
      <c r="HI63" s="3"/>
      <c r="HJ63" s="1"/>
      <c r="HK63" s="3"/>
      <c r="HL63" s="1"/>
      <c r="HM63" s="3"/>
      <c r="HN63" s="1"/>
      <c r="HO63" s="3"/>
      <c r="HP63" s="1"/>
      <c r="HQ63" s="3"/>
      <c r="HR63" s="1"/>
      <c r="HS63" s="3"/>
      <c r="HT63" s="1"/>
      <c r="HU63" s="3"/>
      <c r="HV63" s="1"/>
      <c r="HW63" s="3"/>
      <c r="HX63" s="1"/>
      <c r="HY63" s="3"/>
      <c r="HZ63" s="1"/>
      <c r="IA63" s="3"/>
      <c r="IB63" s="1"/>
      <c r="IC63" s="3"/>
      <c r="ID63" s="1"/>
      <c r="IE63" s="3"/>
      <c r="IF63" s="1"/>
      <c r="IG63" s="3"/>
      <c r="IH63" s="1"/>
      <c r="II63" s="3"/>
      <c r="IJ63" s="1"/>
      <c r="IK63" s="3"/>
      <c r="IL63" s="1"/>
      <c r="IM63" s="3"/>
      <c r="IN63" s="1"/>
      <c r="IO63" s="3"/>
      <c r="IP63" s="1"/>
      <c r="IQ63" s="3"/>
      <c r="IR63" s="1"/>
      <c r="IS63" s="3"/>
      <c r="IT63" s="1"/>
      <c r="IU63" s="3"/>
      <c r="IV63" s="1"/>
    </row>
    <row r="64" spans="1:256" s="4" customFormat="1" ht="13.5">
      <c r="A64" s="13" t="s">
        <v>32</v>
      </c>
      <c r="B64" s="85">
        <f>B69</f>
        <v>3700</v>
      </c>
      <c r="C64" s="85">
        <f>C69</f>
        <v>12700</v>
      </c>
      <c r="D64" s="85">
        <f>D69</f>
        <v>5401.27</v>
      </c>
      <c r="E64" s="62">
        <f>E69</f>
        <v>0.4252968503937008</v>
      </c>
      <c r="F64" s="6"/>
      <c r="G64" s="5"/>
      <c r="H64" s="6"/>
      <c r="I64" s="5"/>
      <c r="J64" s="6"/>
      <c r="K64" s="5"/>
      <c r="L64" s="6"/>
      <c r="M64" s="5"/>
      <c r="N64" s="6"/>
      <c r="O64" s="5"/>
      <c r="P64" s="6"/>
      <c r="Q64" s="5"/>
      <c r="R64" s="6"/>
      <c r="S64" s="5"/>
      <c r="T64" s="6"/>
      <c r="U64" s="5"/>
      <c r="V64" s="6"/>
      <c r="W64" s="5"/>
      <c r="X64" s="6"/>
      <c r="Y64" s="5"/>
      <c r="Z64" s="6"/>
      <c r="AA64" s="5"/>
      <c r="AB64" s="6"/>
      <c r="AC64" s="5"/>
      <c r="AD64" s="6"/>
      <c r="AE64" s="5"/>
      <c r="AF64" s="6"/>
      <c r="AG64" s="5"/>
      <c r="AH64" s="6"/>
      <c r="AI64" s="5"/>
      <c r="AJ64" s="6"/>
      <c r="AK64" s="5"/>
      <c r="AL64" s="6"/>
      <c r="AM64" s="5"/>
      <c r="AN64" s="6"/>
      <c r="AO64" s="5"/>
      <c r="AP64" s="6"/>
      <c r="AQ64" s="5"/>
      <c r="AR64" s="6"/>
      <c r="AS64" s="5"/>
      <c r="AT64" s="6"/>
      <c r="AU64" s="5"/>
      <c r="AV64" s="6"/>
      <c r="AW64" s="5"/>
      <c r="AX64" s="6"/>
      <c r="AY64" s="5"/>
      <c r="AZ64" s="6"/>
      <c r="BA64" s="5"/>
      <c r="BB64" s="6"/>
      <c r="BC64" s="5"/>
      <c r="BD64" s="6"/>
      <c r="BE64" s="5"/>
      <c r="BF64" s="6"/>
      <c r="BG64" s="5"/>
      <c r="BH64" s="6"/>
      <c r="BI64" s="5"/>
      <c r="BJ64" s="6"/>
      <c r="BK64" s="5"/>
      <c r="BL64" s="6"/>
      <c r="BM64" s="5"/>
      <c r="BN64" s="6"/>
      <c r="BO64" s="5"/>
      <c r="BP64" s="6"/>
      <c r="BQ64" s="5"/>
      <c r="BR64" s="6"/>
      <c r="BS64" s="5"/>
      <c r="BT64" s="6"/>
      <c r="BU64" s="5"/>
      <c r="BV64" s="6"/>
      <c r="BW64" s="5"/>
      <c r="BX64" s="6"/>
      <c r="BY64" s="5"/>
      <c r="BZ64" s="6"/>
      <c r="CA64" s="5"/>
      <c r="CB64" s="6"/>
      <c r="CC64" s="5"/>
      <c r="CD64" s="6"/>
      <c r="CE64" s="5"/>
      <c r="CF64" s="6"/>
      <c r="CG64" s="5"/>
      <c r="CH64" s="6"/>
      <c r="CI64" s="5"/>
      <c r="CJ64" s="6"/>
      <c r="CK64" s="5"/>
      <c r="CL64" s="6"/>
      <c r="CM64" s="5"/>
      <c r="CN64" s="6"/>
      <c r="CO64" s="5"/>
      <c r="CP64" s="6"/>
      <c r="CQ64" s="5"/>
      <c r="CR64" s="6"/>
      <c r="CS64" s="5"/>
      <c r="CT64" s="6"/>
      <c r="CU64" s="5"/>
      <c r="CV64" s="6"/>
      <c r="CW64" s="5"/>
      <c r="CX64" s="6"/>
      <c r="CY64" s="5"/>
      <c r="CZ64" s="6"/>
      <c r="DA64" s="5"/>
      <c r="DB64" s="6"/>
      <c r="DC64" s="5"/>
      <c r="DD64" s="6"/>
      <c r="DE64" s="5"/>
      <c r="DF64" s="6"/>
      <c r="DG64" s="5"/>
      <c r="DH64" s="6"/>
      <c r="DI64" s="5"/>
      <c r="DJ64" s="6"/>
      <c r="DK64" s="5"/>
      <c r="DL64" s="6"/>
      <c r="DM64" s="5"/>
      <c r="DN64" s="6"/>
      <c r="DO64" s="5"/>
      <c r="DP64" s="6"/>
      <c r="DQ64" s="5"/>
      <c r="DR64" s="6"/>
      <c r="DS64" s="5"/>
      <c r="DT64" s="6"/>
      <c r="DU64" s="5"/>
      <c r="DV64" s="6"/>
      <c r="DW64" s="5"/>
      <c r="DX64" s="6"/>
      <c r="DY64" s="5"/>
      <c r="DZ64" s="6"/>
      <c r="EA64" s="5"/>
      <c r="EB64" s="6"/>
      <c r="EC64" s="5"/>
      <c r="ED64" s="6"/>
      <c r="EE64" s="5"/>
      <c r="EF64" s="6"/>
      <c r="EG64" s="5"/>
      <c r="EH64" s="6"/>
      <c r="EI64" s="5"/>
      <c r="EJ64" s="6"/>
      <c r="EK64" s="5"/>
      <c r="EL64" s="6"/>
      <c r="EM64" s="5"/>
      <c r="EN64" s="6"/>
      <c r="EO64" s="5"/>
      <c r="EP64" s="6"/>
      <c r="EQ64" s="5"/>
      <c r="ER64" s="6"/>
      <c r="ES64" s="5"/>
      <c r="ET64" s="6"/>
      <c r="EU64" s="5"/>
      <c r="EV64" s="6"/>
      <c r="EW64" s="5"/>
      <c r="EX64" s="6"/>
      <c r="EY64" s="5"/>
      <c r="EZ64" s="6"/>
      <c r="FA64" s="5"/>
      <c r="FB64" s="6"/>
      <c r="FC64" s="5"/>
      <c r="FD64" s="6"/>
      <c r="FE64" s="5"/>
      <c r="FF64" s="6"/>
      <c r="FG64" s="5"/>
      <c r="FH64" s="6"/>
      <c r="FI64" s="5"/>
      <c r="FJ64" s="6"/>
      <c r="FK64" s="5"/>
      <c r="FL64" s="6"/>
      <c r="FM64" s="5"/>
      <c r="FN64" s="6"/>
      <c r="FO64" s="5"/>
      <c r="FP64" s="6"/>
      <c r="FQ64" s="5"/>
      <c r="FR64" s="6"/>
      <c r="FS64" s="5"/>
      <c r="FT64" s="6"/>
      <c r="FU64" s="5"/>
      <c r="FV64" s="6"/>
      <c r="FW64" s="5"/>
      <c r="FX64" s="6"/>
      <c r="FY64" s="5"/>
      <c r="FZ64" s="6"/>
      <c r="GA64" s="5"/>
      <c r="GB64" s="6"/>
      <c r="GC64" s="5"/>
      <c r="GD64" s="6"/>
      <c r="GE64" s="5"/>
      <c r="GF64" s="6"/>
      <c r="GG64" s="5"/>
      <c r="GH64" s="6"/>
      <c r="GI64" s="5"/>
      <c r="GJ64" s="6"/>
      <c r="GK64" s="5"/>
      <c r="GL64" s="6"/>
      <c r="GM64" s="5"/>
      <c r="GN64" s="6"/>
      <c r="GO64" s="5"/>
      <c r="GP64" s="6"/>
      <c r="GQ64" s="5"/>
      <c r="GR64" s="6"/>
      <c r="GS64" s="5"/>
      <c r="GT64" s="6"/>
      <c r="GU64" s="5"/>
      <c r="GV64" s="6"/>
      <c r="GW64" s="5"/>
      <c r="GX64" s="6"/>
      <c r="GY64" s="5"/>
      <c r="GZ64" s="6"/>
      <c r="HA64" s="5"/>
      <c r="HB64" s="6"/>
      <c r="HC64" s="5"/>
      <c r="HD64" s="6"/>
      <c r="HE64" s="5"/>
      <c r="HF64" s="6"/>
      <c r="HG64" s="5"/>
      <c r="HH64" s="6"/>
      <c r="HI64" s="5"/>
      <c r="HJ64" s="6"/>
      <c r="HK64" s="5"/>
      <c r="HL64" s="6"/>
      <c r="HM64" s="5"/>
      <c r="HN64" s="6"/>
      <c r="HO64" s="5"/>
      <c r="HP64" s="6"/>
      <c r="HQ64" s="5"/>
      <c r="HR64" s="6"/>
      <c r="HS64" s="5"/>
      <c r="HT64" s="6"/>
      <c r="HU64" s="5"/>
      <c r="HV64" s="6"/>
      <c r="HW64" s="5"/>
      <c r="HX64" s="6"/>
      <c r="HY64" s="5"/>
      <c r="HZ64" s="6"/>
      <c r="IA64" s="5"/>
      <c r="IB64" s="6"/>
      <c r="IC64" s="5"/>
      <c r="ID64" s="6"/>
      <c r="IE64" s="5"/>
      <c r="IF64" s="6"/>
      <c r="IG64" s="5"/>
      <c r="IH64" s="6"/>
      <c r="II64" s="5"/>
      <c r="IJ64" s="6"/>
      <c r="IK64" s="5"/>
      <c r="IL64" s="6"/>
      <c r="IM64" s="5"/>
      <c r="IN64" s="6"/>
      <c r="IO64" s="5"/>
      <c r="IP64" s="6"/>
      <c r="IQ64" s="5"/>
      <c r="IR64" s="6"/>
      <c r="IS64" s="5"/>
      <c r="IT64" s="6"/>
      <c r="IU64" s="5"/>
      <c r="IV64" s="6"/>
    </row>
    <row r="65" spans="1:12" s="4" customFormat="1" ht="13.5">
      <c r="A65" s="20" t="s">
        <v>38</v>
      </c>
      <c r="B65" s="81"/>
      <c r="C65" s="81"/>
      <c r="D65" s="81"/>
      <c r="E65" s="58"/>
      <c r="F65" s="7"/>
      <c r="G65" s="7"/>
      <c r="H65" s="7"/>
      <c r="I65" s="7"/>
      <c r="J65" s="7"/>
      <c r="K65" s="7"/>
      <c r="L65" s="7"/>
    </row>
    <row r="66" spans="1:12" s="4" customFormat="1" ht="13.5">
      <c r="A66" s="41" t="s">
        <v>7</v>
      </c>
      <c r="B66" s="80">
        <f aca="true" t="shared" si="1" ref="B66:E67">B71</f>
        <v>3700</v>
      </c>
      <c r="C66" s="80">
        <f>C71</f>
        <v>12700</v>
      </c>
      <c r="D66" s="80">
        <f t="shared" si="1"/>
        <v>5401.27</v>
      </c>
      <c r="E66" s="67">
        <f t="shared" si="1"/>
        <v>0.4252968503937008</v>
      </c>
      <c r="F66" s="7"/>
      <c r="G66" s="7"/>
      <c r="H66" s="7"/>
      <c r="I66" s="7"/>
      <c r="J66" s="7"/>
      <c r="K66" s="7"/>
      <c r="L66" s="7"/>
    </row>
    <row r="67" spans="1:12" s="4" customFormat="1" ht="13.5">
      <c r="A67" s="13" t="s">
        <v>8</v>
      </c>
      <c r="B67" s="85">
        <f t="shared" si="1"/>
        <v>0</v>
      </c>
      <c r="C67" s="85">
        <f t="shared" si="1"/>
        <v>0</v>
      </c>
      <c r="D67" s="85">
        <f t="shared" si="1"/>
        <v>0</v>
      </c>
      <c r="E67" s="63">
        <f t="shared" si="1"/>
        <v>0</v>
      </c>
      <c r="F67" s="7"/>
      <c r="G67" s="7"/>
      <c r="H67" s="7"/>
      <c r="I67" s="7"/>
      <c r="J67" s="7"/>
      <c r="K67" s="7"/>
      <c r="L67" s="7"/>
    </row>
    <row r="68" spans="1:10" s="4" customFormat="1" ht="14.25">
      <c r="A68" s="50" t="s">
        <v>34</v>
      </c>
      <c r="B68" s="90"/>
      <c r="C68" s="90"/>
      <c r="D68" s="90"/>
      <c r="E68" s="68"/>
      <c r="J68" s="6"/>
    </row>
    <row r="69" spans="1:12" s="4" customFormat="1" ht="13.5">
      <c r="A69" s="41" t="s">
        <v>5</v>
      </c>
      <c r="B69" s="55">
        <f>SUM(B74:B81)</f>
        <v>3700</v>
      </c>
      <c r="C69" s="55">
        <f>SUM(C74:C81)</f>
        <v>12700</v>
      </c>
      <c r="D69" s="55">
        <f>SUM(D74:D81)</f>
        <v>5401.27</v>
      </c>
      <c r="E69" s="69">
        <f>D69/C69</f>
        <v>0.4252968503937008</v>
      </c>
      <c r="F69" s="7"/>
      <c r="G69" s="7"/>
      <c r="H69" s="7"/>
      <c r="I69" s="7"/>
      <c r="J69" s="7"/>
      <c r="K69" s="7"/>
      <c r="L69" s="7"/>
    </row>
    <row r="70" spans="1:12" s="4" customFormat="1" ht="13.5">
      <c r="A70" s="20" t="s">
        <v>38</v>
      </c>
      <c r="B70" s="81"/>
      <c r="C70" s="81"/>
      <c r="D70" s="81"/>
      <c r="E70" s="58"/>
      <c r="F70" s="7"/>
      <c r="G70" s="7"/>
      <c r="H70" s="7"/>
      <c r="I70" s="7"/>
      <c r="J70" s="7"/>
      <c r="K70" s="7"/>
      <c r="L70" s="7"/>
    </row>
    <row r="71" spans="1:12" s="4" customFormat="1" ht="13.5">
      <c r="A71" s="41" t="s">
        <v>7</v>
      </c>
      <c r="B71" s="80">
        <f>SUM(B74:B81)-B72</f>
        <v>3700</v>
      </c>
      <c r="C71" s="80">
        <f>SUM(C74:C81)-C72</f>
        <v>12700</v>
      </c>
      <c r="D71" s="80">
        <f>SUM(D74:D81)-D72</f>
        <v>5401.27</v>
      </c>
      <c r="E71" s="67">
        <f>D71*100%/C71</f>
        <v>0.4252968503937008</v>
      </c>
      <c r="F71" s="7"/>
      <c r="G71" s="7"/>
      <c r="H71" s="7"/>
      <c r="I71" s="7"/>
      <c r="J71" s="7"/>
      <c r="K71" s="7"/>
      <c r="L71" s="7"/>
    </row>
    <row r="72" spans="1:12" s="4" customFormat="1" ht="13.5">
      <c r="A72" s="13" t="s">
        <v>8</v>
      </c>
      <c r="B72" s="85">
        <v>0</v>
      </c>
      <c r="C72" s="85">
        <v>0</v>
      </c>
      <c r="D72" s="85">
        <v>0</v>
      </c>
      <c r="E72" s="63">
        <v>0</v>
      </c>
      <c r="F72" s="7"/>
      <c r="G72" s="7"/>
      <c r="H72" s="7"/>
      <c r="I72" s="7"/>
      <c r="J72" s="7"/>
      <c r="K72" s="7"/>
      <c r="L72" s="7"/>
    </row>
    <row r="73" spans="1:12" s="4" customFormat="1" ht="13.5">
      <c r="A73" s="40" t="s">
        <v>38</v>
      </c>
      <c r="B73" s="56"/>
      <c r="C73" s="56"/>
      <c r="D73" s="56"/>
      <c r="E73" s="70"/>
      <c r="F73" s="7"/>
      <c r="G73" s="7"/>
      <c r="H73" s="7"/>
      <c r="I73" s="7"/>
      <c r="J73" s="7"/>
      <c r="K73" s="7"/>
      <c r="L73" s="7"/>
    </row>
    <row r="74" spans="1:5" ht="13.5">
      <c r="A74" s="40" t="s">
        <v>55</v>
      </c>
      <c r="B74" s="90">
        <v>800</v>
      </c>
      <c r="C74" s="90">
        <v>800</v>
      </c>
      <c r="D74" s="90">
        <v>0</v>
      </c>
      <c r="E74" s="71">
        <f>D74/C74</f>
        <v>0</v>
      </c>
    </row>
    <row r="75" spans="1:5" ht="13.5">
      <c r="A75" s="40" t="s">
        <v>11</v>
      </c>
      <c r="B75" s="90">
        <v>500</v>
      </c>
      <c r="C75" s="90">
        <v>500</v>
      </c>
      <c r="D75" s="90">
        <v>0</v>
      </c>
      <c r="E75" s="71">
        <f>D75/C75</f>
        <v>0</v>
      </c>
    </row>
    <row r="76" spans="1:5" ht="13.5">
      <c r="A76" s="40" t="s">
        <v>22</v>
      </c>
      <c r="B76" s="90">
        <v>1000</v>
      </c>
      <c r="C76" s="90">
        <v>6000</v>
      </c>
      <c r="D76" s="90">
        <v>5002.27</v>
      </c>
      <c r="E76" s="71">
        <f aca="true" t="shared" si="2" ref="E76:E81">D76/C76</f>
        <v>0.8337116666666667</v>
      </c>
    </row>
    <row r="77" spans="1:5" ht="13.5">
      <c r="A77" s="40" t="s">
        <v>25</v>
      </c>
      <c r="B77" s="90">
        <v>600</v>
      </c>
      <c r="C77" s="90">
        <v>600</v>
      </c>
      <c r="D77" s="90">
        <v>399</v>
      </c>
      <c r="E77" s="71">
        <f t="shared" si="2"/>
        <v>0.665</v>
      </c>
    </row>
    <row r="78" spans="1:5" ht="13.5">
      <c r="A78" s="40" t="s">
        <v>35</v>
      </c>
      <c r="B78" s="90">
        <v>0</v>
      </c>
      <c r="C78" s="90">
        <v>3000</v>
      </c>
      <c r="D78" s="90">
        <v>0</v>
      </c>
      <c r="E78" s="71">
        <f t="shared" si="2"/>
        <v>0</v>
      </c>
    </row>
    <row r="79" spans="1:5" ht="13.5">
      <c r="A79" s="40" t="s">
        <v>26</v>
      </c>
      <c r="B79" s="90">
        <v>600</v>
      </c>
      <c r="C79" s="90">
        <v>600</v>
      </c>
      <c r="D79" s="90">
        <v>0</v>
      </c>
      <c r="E79" s="71">
        <f t="shared" si="2"/>
        <v>0</v>
      </c>
    </row>
    <row r="80" spans="1:5" ht="13.5">
      <c r="A80" s="40" t="s">
        <v>27</v>
      </c>
      <c r="B80" s="90">
        <v>0</v>
      </c>
      <c r="C80" s="90">
        <v>1000</v>
      </c>
      <c r="D80" s="90">
        <v>0</v>
      </c>
      <c r="E80" s="71">
        <f t="shared" si="2"/>
        <v>0</v>
      </c>
    </row>
    <row r="81" spans="1:5" ht="13.5">
      <c r="A81" s="40" t="s">
        <v>28</v>
      </c>
      <c r="B81" s="90">
        <v>200</v>
      </c>
      <c r="C81" s="90">
        <v>200</v>
      </c>
      <c r="D81" s="90">
        <v>0</v>
      </c>
      <c r="E81" s="71">
        <f t="shared" si="2"/>
        <v>0</v>
      </c>
    </row>
    <row r="82" spans="1:256" s="4" customFormat="1" ht="15">
      <c r="A82" s="96" t="s">
        <v>72</v>
      </c>
      <c r="B82" s="97"/>
      <c r="C82" s="97"/>
      <c r="D82" s="97"/>
      <c r="E82" s="98"/>
      <c r="F82" s="1"/>
      <c r="G82" s="3"/>
      <c r="H82" s="1"/>
      <c r="I82" s="3"/>
      <c r="J82" s="1"/>
      <c r="K82" s="3"/>
      <c r="L82" s="1"/>
      <c r="M82" s="3"/>
      <c r="N82" s="1"/>
      <c r="O82" s="3"/>
      <c r="P82" s="1"/>
      <c r="Q82" s="3"/>
      <c r="R82" s="1"/>
      <c r="S82" s="3"/>
      <c r="T82" s="1"/>
      <c r="U82" s="3"/>
      <c r="V82" s="1"/>
      <c r="W82" s="3"/>
      <c r="X82" s="1"/>
      <c r="Y82" s="3"/>
      <c r="Z82" s="1"/>
      <c r="AA82" s="3"/>
      <c r="AB82" s="1"/>
      <c r="AC82" s="3"/>
      <c r="AD82" s="1"/>
      <c r="AE82" s="3"/>
      <c r="AF82" s="1"/>
      <c r="AG82" s="3"/>
      <c r="AH82" s="1"/>
      <c r="AI82" s="3"/>
      <c r="AJ82" s="1"/>
      <c r="AK82" s="3"/>
      <c r="AL82" s="1"/>
      <c r="AM82" s="3"/>
      <c r="AN82" s="1"/>
      <c r="AO82" s="3"/>
      <c r="AP82" s="1"/>
      <c r="AQ82" s="3"/>
      <c r="AR82" s="1"/>
      <c r="AS82" s="3"/>
      <c r="AT82" s="1"/>
      <c r="AU82" s="3"/>
      <c r="AV82" s="1"/>
      <c r="AW82" s="3"/>
      <c r="AX82" s="1"/>
      <c r="AY82" s="3"/>
      <c r="AZ82" s="1"/>
      <c r="BA82" s="3"/>
      <c r="BB82" s="1"/>
      <c r="BC82" s="3"/>
      <c r="BD82" s="1"/>
      <c r="BE82" s="3"/>
      <c r="BF82" s="1"/>
      <c r="BG82" s="3"/>
      <c r="BH82" s="1"/>
      <c r="BI82" s="3"/>
      <c r="BJ82" s="1"/>
      <c r="BK82" s="3"/>
      <c r="BL82" s="1"/>
      <c r="BM82" s="3"/>
      <c r="BN82" s="1"/>
      <c r="BO82" s="3"/>
      <c r="BP82" s="1"/>
      <c r="BQ82" s="3"/>
      <c r="BR82" s="1"/>
      <c r="BS82" s="3"/>
      <c r="BT82" s="1"/>
      <c r="BU82" s="3"/>
      <c r="BV82" s="1"/>
      <c r="BW82" s="3"/>
      <c r="BX82" s="1"/>
      <c r="BY82" s="3"/>
      <c r="BZ82" s="1"/>
      <c r="CA82" s="3"/>
      <c r="CB82" s="1"/>
      <c r="CC82" s="3"/>
      <c r="CD82" s="1"/>
      <c r="CE82" s="3"/>
      <c r="CF82" s="1"/>
      <c r="CG82" s="3"/>
      <c r="CH82" s="1"/>
      <c r="CI82" s="3"/>
      <c r="CJ82" s="1"/>
      <c r="CK82" s="3"/>
      <c r="CL82" s="1"/>
      <c r="CM82" s="3"/>
      <c r="CN82" s="1"/>
      <c r="CO82" s="3"/>
      <c r="CP82" s="1"/>
      <c r="CQ82" s="3"/>
      <c r="CR82" s="1"/>
      <c r="CS82" s="3"/>
      <c r="CT82" s="1"/>
      <c r="CU82" s="3"/>
      <c r="CV82" s="1"/>
      <c r="CW82" s="3"/>
      <c r="CX82" s="1"/>
      <c r="CY82" s="3"/>
      <c r="CZ82" s="1"/>
      <c r="DA82" s="3"/>
      <c r="DB82" s="1"/>
      <c r="DC82" s="3"/>
      <c r="DD82" s="1"/>
      <c r="DE82" s="3"/>
      <c r="DF82" s="1"/>
      <c r="DG82" s="3"/>
      <c r="DH82" s="1"/>
      <c r="DI82" s="3"/>
      <c r="DJ82" s="1"/>
      <c r="DK82" s="3"/>
      <c r="DL82" s="1"/>
      <c r="DM82" s="3"/>
      <c r="DN82" s="1"/>
      <c r="DO82" s="3"/>
      <c r="DP82" s="1"/>
      <c r="DQ82" s="3"/>
      <c r="DR82" s="1"/>
      <c r="DS82" s="3"/>
      <c r="DT82" s="1"/>
      <c r="DU82" s="3"/>
      <c r="DV82" s="1"/>
      <c r="DW82" s="3"/>
      <c r="DX82" s="1"/>
      <c r="DY82" s="3"/>
      <c r="DZ82" s="1"/>
      <c r="EA82" s="3"/>
      <c r="EB82" s="1"/>
      <c r="EC82" s="3"/>
      <c r="ED82" s="1"/>
      <c r="EE82" s="3"/>
      <c r="EF82" s="1"/>
      <c r="EG82" s="3"/>
      <c r="EH82" s="1"/>
      <c r="EI82" s="3"/>
      <c r="EJ82" s="1"/>
      <c r="EK82" s="3"/>
      <c r="EL82" s="1"/>
      <c r="EM82" s="3"/>
      <c r="EN82" s="1"/>
      <c r="EO82" s="3"/>
      <c r="EP82" s="1"/>
      <c r="EQ82" s="3"/>
      <c r="ER82" s="1"/>
      <c r="ES82" s="3"/>
      <c r="ET82" s="1"/>
      <c r="EU82" s="3"/>
      <c r="EV82" s="1"/>
      <c r="EW82" s="3"/>
      <c r="EX82" s="1"/>
      <c r="EY82" s="3"/>
      <c r="EZ82" s="1"/>
      <c r="FA82" s="3"/>
      <c r="FB82" s="1"/>
      <c r="FC82" s="3"/>
      <c r="FD82" s="1"/>
      <c r="FE82" s="3"/>
      <c r="FF82" s="1"/>
      <c r="FG82" s="3"/>
      <c r="FH82" s="1"/>
      <c r="FI82" s="3"/>
      <c r="FJ82" s="1"/>
      <c r="FK82" s="3"/>
      <c r="FL82" s="1"/>
      <c r="FM82" s="3"/>
      <c r="FN82" s="1"/>
      <c r="FO82" s="3"/>
      <c r="FP82" s="1"/>
      <c r="FQ82" s="3"/>
      <c r="FR82" s="1"/>
      <c r="FS82" s="3"/>
      <c r="FT82" s="1"/>
      <c r="FU82" s="3"/>
      <c r="FV82" s="1"/>
      <c r="FW82" s="3"/>
      <c r="FX82" s="1"/>
      <c r="FY82" s="3"/>
      <c r="FZ82" s="1"/>
      <c r="GA82" s="3"/>
      <c r="GB82" s="1"/>
      <c r="GC82" s="3"/>
      <c r="GD82" s="1"/>
      <c r="GE82" s="3"/>
      <c r="GF82" s="1"/>
      <c r="GG82" s="3"/>
      <c r="GH82" s="1"/>
      <c r="GI82" s="3"/>
      <c r="GJ82" s="1"/>
      <c r="GK82" s="3"/>
      <c r="GL82" s="1"/>
      <c r="GM82" s="3"/>
      <c r="GN82" s="1"/>
      <c r="GO82" s="3"/>
      <c r="GP82" s="1"/>
      <c r="GQ82" s="3"/>
      <c r="GR82" s="1"/>
      <c r="GS82" s="3"/>
      <c r="GT82" s="1"/>
      <c r="GU82" s="3"/>
      <c r="GV82" s="1"/>
      <c r="GW82" s="3"/>
      <c r="GX82" s="1"/>
      <c r="GY82" s="3"/>
      <c r="GZ82" s="1"/>
      <c r="HA82" s="3"/>
      <c r="HB82" s="1"/>
      <c r="HC82" s="3"/>
      <c r="HD82" s="1"/>
      <c r="HE82" s="3"/>
      <c r="HF82" s="1"/>
      <c r="HG82" s="3"/>
      <c r="HH82" s="1"/>
      <c r="HI82" s="3"/>
      <c r="HJ82" s="1"/>
      <c r="HK82" s="3"/>
      <c r="HL82" s="1"/>
      <c r="HM82" s="3"/>
      <c r="HN82" s="1"/>
      <c r="HO82" s="3"/>
      <c r="HP82" s="1"/>
      <c r="HQ82" s="3"/>
      <c r="HR82" s="1"/>
      <c r="HS82" s="3"/>
      <c r="HT82" s="1"/>
      <c r="HU82" s="3"/>
      <c r="HV82" s="1"/>
      <c r="HW82" s="3"/>
      <c r="HX82" s="1"/>
      <c r="HY82" s="3"/>
      <c r="HZ82" s="1"/>
      <c r="IA82" s="3"/>
      <c r="IB82" s="1"/>
      <c r="IC82" s="3"/>
      <c r="ID82" s="1"/>
      <c r="IE82" s="3"/>
      <c r="IF82" s="1"/>
      <c r="IG82" s="3"/>
      <c r="IH82" s="1"/>
      <c r="II82" s="3"/>
      <c r="IJ82" s="1"/>
      <c r="IK82" s="3"/>
      <c r="IL82" s="1"/>
      <c r="IM82" s="3"/>
      <c r="IN82" s="1"/>
      <c r="IO82" s="3"/>
      <c r="IP82" s="1"/>
      <c r="IQ82" s="3"/>
      <c r="IR82" s="1"/>
      <c r="IS82" s="3"/>
      <c r="IT82" s="1"/>
      <c r="IU82" s="3"/>
      <c r="IV82" s="1"/>
    </row>
    <row r="83" spans="1:256" s="4" customFormat="1" ht="13.5">
      <c r="A83" s="13" t="s">
        <v>32</v>
      </c>
      <c r="B83" s="85">
        <f>SUM(B85:B86)</f>
        <v>5000</v>
      </c>
      <c r="C83" s="85">
        <f>C85+C86</f>
        <v>11000</v>
      </c>
      <c r="D83" s="85">
        <f>D88+D97</f>
        <v>0</v>
      </c>
      <c r="E83" s="71">
        <f>D83/C83</f>
        <v>0</v>
      </c>
      <c r="F83" s="1"/>
      <c r="G83" s="3"/>
      <c r="H83" s="1"/>
      <c r="I83" s="3"/>
      <c r="J83" s="1"/>
      <c r="K83" s="3"/>
      <c r="L83" s="1"/>
      <c r="M83" s="3"/>
      <c r="N83" s="1"/>
      <c r="O83" s="3"/>
      <c r="P83" s="1"/>
      <c r="Q83" s="3"/>
      <c r="R83" s="1"/>
      <c r="S83" s="3"/>
      <c r="T83" s="1"/>
      <c r="U83" s="3"/>
      <c r="V83" s="1"/>
      <c r="W83" s="3"/>
      <c r="X83" s="1"/>
      <c r="Y83" s="3"/>
      <c r="Z83" s="1"/>
      <c r="AA83" s="3"/>
      <c r="AB83" s="1"/>
      <c r="AC83" s="3"/>
      <c r="AD83" s="1"/>
      <c r="AE83" s="3"/>
      <c r="AF83" s="1"/>
      <c r="AG83" s="3"/>
      <c r="AH83" s="1"/>
      <c r="AI83" s="3"/>
      <c r="AJ83" s="1"/>
      <c r="AK83" s="3"/>
      <c r="AL83" s="1"/>
      <c r="AM83" s="3"/>
      <c r="AN83" s="1"/>
      <c r="AO83" s="3"/>
      <c r="AP83" s="1"/>
      <c r="AQ83" s="3"/>
      <c r="AR83" s="1"/>
      <c r="AS83" s="3"/>
      <c r="AT83" s="1"/>
      <c r="AU83" s="3"/>
      <c r="AV83" s="1"/>
      <c r="AW83" s="3"/>
      <c r="AX83" s="1"/>
      <c r="AY83" s="3"/>
      <c r="AZ83" s="1"/>
      <c r="BA83" s="3"/>
      <c r="BB83" s="1"/>
      <c r="BC83" s="3"/>
      <c r="BD83" s="1"/>
      <c r="BE83" s="3"/>
      <c r="BF83" s="1"/>
      <c r="BG83" s="3"/>
      <c r="BH83" s="1"/>
      <c r="BI83" s="3"/>
      <c r="BJ83" s="1"/>
      <c r="BK83" s="3"/>
      <c r="BL83" s="1"/>
      <c r="BM83" s="3"/>
      <c r="BN83" s="1"/>
      <c r="BO83" s="3"/>
      <c r="BP83" s="1"/>
      <c r="BQ83" s="3"/>
      <c r="BR83" s="1"/>
      <c r="BS83" s="3"/>
      <c r="BT83" s="1"/>
      <c r="BU83" s="3"/>
      <c r="BV83" s="1"/>
      <c r="BW83" s="3"/>
      <c r="BX83" s="1"/>
      <c r="BY83" s="3"/>
      <c r="BZ83" s="1"/>
      <c r="CA83" s="3"/>
      <c r="CB83" s="1"/>
      <c r="CC83" s="3"/>
      <c r="CD83" s="1"/>
      <c r="CE83" s="3"/>
      <c r="CF83" s="1"/>
      <c r="CG83" s="3"/>
      <c r="CH83" s="1"/>
      <c r="CI83" s="3"/>
      <c r="CJ83" s="1"/>
      <c r="CK83" s="3"/>
      <c r="CL83" s="1"/>
      <c r="CM83" s="3"/>
      <c r="CN83" s="1"/>
      <c r="CO83" s="3"/>
      <c r="CP83" s="1"/>
      <c r="CQ83" s="3"/>
      <c r="CR83" s="1"/>
      <c r="CS83" s="3"/>
      <c r="CT83" s="1"/>
      <c r="CU83" s="3"/>
      <c r="CV83" s="1"/>
      <c r="CW83" s="3"/>
      <c r="CX83" s="1"/>
      <c r="CY83" s="3"/>
      <c r="CZ83" s="1"/>
      <c r="DA83" s="3"/>
      <c r="DB83" s="1"/>
      <c r="DC83" s="3"/>
      <c r="DD83" s="1"/>
      <c r="DE83" s="3"/>
      <c r="DF83" s="1"/>
      <c r="DG83" s="3"/>
      <c r="DH83" s="1"/>
      <c r="DI83" s="3"/>
      <c r="DJ83" s="1"/>
      <c r="DK83" s="3"/>
      <c r="DL83" s="1"/>
      <c r="DM83" s="3"/>
      <c r="DN83" s="1"/>
      <c r="DO83" s="3"/>
      <c r="DP83" s="1"/>
      <c r="DQ83" s="3"/>
      <c r="DR83" s="1"/>
      <c r="DS83" s="3"/>
      <c r="DT83" s="1"/>
      <c r="DU83" s="3"/>
      <c r="DV83" s="1"/>
      <c r="DW83" s="3"/>
      <c r="DX83" s="1"/>
      <c r="DY83" s="3"/>
      <c r="DZ83" s="1"/>
      <c r="EA83" s="3"/>
      <c r="EB83" s="1"/>
      <c r="EC83" s="3"/>
      <c r="ED83" s="1"/>
      <c r="EE83" s="3"/>
      <c r="EF83" s="1"/>
      <c r="EG83" s="3"/>
      <c r="EH83" s="1"/>
      <c r="EI83" s="3"/>
      <c r="EJ83" s="1"/>
      <c r="EK83" s="3"/>
      <c r="EL83" s="1"/>
      <c r="EM83" s="3"/>
      <c r="EN83" s="1"/>
      <c r="EO83" s="3"/>
      <c r="EP83" s="1"/>
      <c r="EQ83" s="3"/>
      <c r="ER83" s="1"/>
      <c r="ES83" s="3"/>
      <c r="ET83" s="1"/>
      <c r="EU83" s="3"/>
      <c r="EV83" s="1"/>
      <c r="EW83" s="3"/>
      <c r="EX83" s="1"/>
      <c r="EY83" s="3"/>
      <c r="EZ83" s="1"/>
      <c r="FA83" s="3"/>
      <c r="FB83" s="1"/>
      <c r="FC83" s="3"/>
      <c r="FD83" s="1"/>
      <c r="FE83" s="3"/>
      <c r="FF83" s="1"/>
      <c r="FG83" s="3"/>
      <c r="FH83" s="1"/>
      <c r="FI83" s="3"/>
      <c r="FJ83" s="1"/>
      <c r="FK83" s="3"/>
      <c r="FL83" s="1"/>
      <c r="FM83" s="3"/>
      <c r="FN83" s="1"/>
      <c r="FO83" s="3"/>
      <c r="FP83" s="1"/>
      <c r="FQ83" s="3"/>
      <c r="FR83" s="1"/>
      <c r="FS83" s="3"/>
      <c r="FT83" s="1"/>
      <c r="FU83" s="3"/>
      <c r="FV83" s="1"/>
      <c r="FW83" s="3"/>
      <c r="FX83" s="1"/>
      <c r="FY83" s="3"/>
      <c r="FZ83" s="1"/>
      <c r="GA83" s="3"/>
      <c r="GB83" s="1"/>
      <c r="GC83" s="3"/>
      <c r="GD83" s="1"/>
      <c r="GE83" s="3"/>
      <c r="GF83" s="1"/>
      <c r="GG83" s="3"/>
      <c r="GH83" s="1"/>
      <c r="GI83" s="3"/>
      <c r="GJ83" s="1"/>
      <c r="GK83" s="3"/>
      <c r="GL83" s="1"/>
      <c r="GM83" s="3"/>
      <c r="GN83" s="1"/>
      <c r="GO83" s="3"/>
      <c r="GP83" s="1"/>
      <c r="GQ83" s="3"/>
      <c r="GR83" s="1"/>
      <c r="GS83" s="3"/>
      <c r="GT83" s="1"/>
      <c r="GU83" s="3"/>
      <c r="GV83" s="1"/>
      <c r="GW83" s="3"/>
      <c r="GX83" s="1"/>
      <c r="GY83" s="3"/>
      <c r="GZ83" s="1"/>
      <c r="HA83" s="3"/>
      <c r="HB83" s="1"/>
      <c r="HC83" s="3"/>
      <c r="HD83" s="1"/>
      <c r="HE83" s="3"/>
      <c r="HF83" s="1"/>
      <c r="HG83" s="3"/>
      <c r="HH83" s="1"/>
      <c r="HI83" s="3"/>
      <c r="HJ83" s="1"/>
      <c r="HK83" s="3"/>
      <c r="HL83" s="1"/>
      <c r="HM83" s="3"/>
      <c r="HN83" s="1"/>
      <c r="HO83" s="3"/>
      <c r="HP83" s="1"/>
      <c r="HQ83" s="3"/>
      <c r="HR83" s="1"/>
      <c r="HS83" s="3"/>
      <c r="HT83" s="1"/>
      <c r="HU83" s="3"/>
      <c r="HV83" s="1"/>
      <c r="HW83" s="3"/>
      <c r="HX83" s="1"/>
      <c r="HY83" s="3"/>
      <c r="HZ83" s="1"/>
      <c r="IA83" s="3"/>
      <c r="IB83" s="1"/>
      <c r="IC83" s="3"/>
      <c r="ID83" s="1"/>
      <c r="IE83" s="3"/>
      <c r="IF83" s="1"/>
      <c r="IG83" s="3"/>
      <c r="IH83" s="1"/>
      <c r="II83" s="3"/>
      <c r="IJ83" s="1"/>
      <c r="IK83" s="3"/>
      <c r="IL83" s="1"/>
      <c r="IM83" s="3"/>
      <c r="IN83" s="1"/>
      <c r="IO83" s="3"/>
      <c r="IP83" s="1"/>
      <c r="IQ83" s="3"/>
      <c r="IR83" s="1"/>
      <c r="IS83" s="3"/>
      <c r="IT83" s="1"/>
      <c r="IU83" s="3"/>
      <c r="IV83" s="1"/>
    </row>
    <row r="84" spans="1:256" s="4" customFormat="1" ht="13.5">
      <c r="A84" s="20" t="s">
        <v>6</v>
      </c>
      <c r="B84" s="81"/>
      <c r="C84" s="81"/>
      <c r="D84" s="81"/>
      <c r="E84" s="72"/>
      <c r="F84" s="1"/>
      <c r="G84" s="3"/>
      <c r="H84" s="1"/>
      <c r="I84" s="3"/>
      <c r="J84" s="1"/>
      <c r="K84" s="3"/>
      <c r="L84" s="1"/>
      <c r="M84" s="3"/>
      <c r="N84" s="1"/>
      <c r="O84" s="3"/>
      <c r="P84" s="1"/>
      <c r="Q84" s="3"/>
      <c r="R84" s="1"/>
      <c r="S84" s="3"/>
      <c r="T84" s="1"/>
      <c r="U84" s="3"/>
      <c r="V84" s="1"/>
      <c r="W84" s="3"/>
      <c r="X84" s="1"/>
      <c r="Y84" s="3"/>
      <c r="Z84" s="1"/>
      <c r="AA84" s="3"/>
      <c r="AB84" s="1"/>
      <c r="AC84" s="3"/>
      <c r="AD84" s="1"/>
      <c r="AE84" s="3"/>
      <c r="AF84" s="1"/>
      <c r="AG84" s="3"/>
      <c r="AH84" s="1"/>
      <c r="AI84" s="3"/>
      <c r="AJ84" s="1"/>
      <c r="AK84" s="3"/>
      <c r="AL84" s="1"/>
      <c r="AM84" s="3"/>
      <c r="AN84" s="1"/>
      <c r="AO84" s="3"/>
      <c r="AP84" s="1"/>
      <c r="AQ84" s="3"/>
      <c r="AR84" s="1"/>
      <c r="AS84" s="3"/>
      <c r="AT84" s="1"/>
      <c r="AU84" s="3"/>
      <c r="AV84" s="1"/>
      <c r="AW84" s="3"/>
      <c r="AX84" s="1"/>
      <c r="AY84" s="3"/>
      <c r="AZ84" s="1"/>
      <c r="BA84" s="3"/>
      <c r="BB84" s="1"/>
      <c r="BC84" s="3"/>
      <c r="BD84" s="1"/>
      <c r="BE84" s="3"/>
      <c r="BF84" s="1"/>
      <c r="BG84" s="3"/>
      <c r="BH84" s="1"/>
      <c r="BI84" s="3"/>
      <c r="BJ84" s="1"/>
      <c r="BK84" s="3"/>
      <c r="BL84" s="1"/>
      <c r="BM84" s="3"/>
      <c r="BN84" s="1"/>
      <c r="BO84" s="3"/>
      <c r="BP84" s="1"/>
      <c r="BQ84" s="3"/>
      <c r="BR84" s="1"/>
      <c r="BS84" s="3"/>
      <c r="BT84" s="1"/>
      <c r="BU84" s="3"/>
      <c r="BV84" s="1"/>
      <c r="BW84" s="3"/>
      <c r="BX84" s="1"/>
      <c r="BY84" s="3"/>
      <c r="BZ84" s="1"/>
      <c r="CA84" s="3"/>
      <c r="CB84" s="1"/>
      <c r="CC84" s="3"/>
      <c r="CD84" s="1"/>
      <c r="CE84" s="3"/>
      <c r="CF84" s="1"/>
      <c r="CG84" s="3"/>
      <c r="CH84" s="1"/>
      <c r="CI84" s="3"/>
      <c r="CJ84" s="1"/>
      <c r="CK84" s="3"/>
      <c r="CL84" s="1"/>
      <c r="CM84" s="3"/>
      <c r="CN84" s="1"/>
      <c r="CO84" s="3"/>
      <c r="CP84" s="1"/>
      <c r="CQ84" s="3"/>
      <c r="CR84" s="1"/>
      <c r="CS84" s="3"/>
      <c r="CT84" s="1"/>
      <c r="CU84" s="3"/>
      <c r="CV84" s="1"/>
      <c r="CW84" s="3"/>
      <c r="CX84" s="1"/>
      <c r="CY84" s="3"/>
      <c r="CZ84" s="1"/>
      <c r="DA84" s="3"/>
      <c r="DB84" s="1"/>
      <c r="DC84" s="3"/>
      <c r="DD84" s="1"/>
      <c r="DE84" s="3"/>
      <c r="DF84" s="1"/>
      <c r="DG84" s="3"/>
      <c r="DH84" s="1"/>
      <c r="DI84" s="3"/>
      <c r="DJ84" s="1"/>
      <c r="DK84" s="3"/>
      <c r="DL84" s="1"/>
      <c r="DM84" s="3"/>
      <c r="DN84" s="1"/>
      <c r="DO84" s="3"/>
      <c r="DP84" s="1"/>
      <c r="DQ84" s="3"/>
      <c r="DR84" s="1"/>
      <c r="DS84" s="3"/>
      <c r="DT84" s="1"/>
      <c r="DU84" s="3"/>
      <c r="DV84" s="1"/>
      <c r="DW84" s="3"/>
      <c r="DX84" s="1"/>
      <c r="DY84" s="3"/>
      <c r="DZ84" s="1"/>
      <c r="EA84" s="3"/>
      <c r="EB84" s="1"/>
      <c r="EC84" s="3"/>
      <c r="ED84" s="1"/>
      <c r="EE84" s="3"/>
      <c r="EF84" s="1"/>
      <c r="EG84" s="3"/>
      <c r="EH84" s="1"/>
      <c r="EI84" s="3"/>
      <c r="EJ84" s="1"/>
      <c r="EK84" s="3"/>
      <c r="EL84" s="1"/>
      <c r="EM84" s="3"/>
      <c r="EN84" s="1"/>
      <c r="EO84" s="3"/>
      <c r="EP84" s="1"/>
      <c r="EQ84" s="3"/>
      <c r="ER84" s="1"/>
      <c r="ES84" s="3"/>
      <c r="ET84" s="1"/>
      <c r="EU84" s="3"/>
      <c r="EV84" s="1"/>
      <c r="EW84" s="3"/>
      <c r="EX84" s="1"/>
      <c r="EY84" s="3"/>
      <c r="EZ84" s="1"/>
      <c r="FA84" s="3"/>
      <c r="FB84" s="1"/>
      <c r="FC84" s="3"/>
      <c r="FD84" s="1"/>
      <c r="FE84" s="3"/>
      <c r="FF84" s="1"/>
      <c r="FG84" s="3"/>
      <c r="FH84" s="1"/>
      <c r="FI84" s="3"/>
      <c r="FJ84" s="1"/>
      <c r="FK84" s="3"/>
      <c r="FL84" s="1"/>
      <c r="FM84" s="3"/>
      <c r="FN84" s="1"/>
      <c r="FO84" s="3"/>
      <c r="FP84" s="1"/>
      <c r="FQ84" s="3"/>
      <c r="FR84" s="1"/>
      <c r="FS84" s="3"/>
      <c r="FT84" s="1"/>
      <c r="FU84" s="3"/>
      <c r="FV84" s="1"/>
      <c r="FW84" s="3"/>
      <c r="FX84" s="1"/>
      <c r="FY84" s="3"/>
      <c r="FZ84" s="1"/>
      <c r="GA84" s="3"/>
      <c r="GB84" s="1"/>
      <c r="GC84" s="3"/>
      <c r="GD84" s="1"/>
      <c r="GE84" s="3"/>
      <c r="GF84" s="1"/>
      <c r="GG84" s="3"/>
      <c r="GH84" s="1"/>
      <c r="GI84" s="3"/>
      <c r="GJ84" s="1"/>
      <c r="GK84" s="3"/>
      <c r="GL84" s="1"/>
      <c r="GM84" s="3"/>
      <c r="GN84" s="1"/>
      <c r="GO84" s="3"/>
      <c r="GP84" s="1"/>
      <c r="GQ84" s="3"/>
      <c r="GR84" s="1"/>
      <c r="GS84" s="3"/>
      <c r="GT84" s="1"/>
      <c r="GU84" s="3"/>
      <c r="GV84" s="1"/>
      <c r="GW84" s="3"/>
      <c r="GX84" s="1"/>
      <c r="GY84" s="3"/>
      <c r="GZ84" s="1"/>
      <c r="HA84" s="3"/>
      <c r="HB84" s="1"/>
      <c r="HC84" s="3"/>
      <c r="HD84" s="1"/>
      <c r="HE84" s="3"/>
      <c r="HF84" s="1"/>
      <c r="HG84" s="3"/>
      <c r="HH84" s="1"/>
      <c r="HI84" s="3"/>
      <c r="HJ84" s="1"/>
      <c r="HK84" s="3"/>
      <c r="HL84" s="1"/>
      <c r="HM84" s="3"/>
      <c r="HN84" s="1"/>
      <c r="HO84" s="3"/>
      <c r="HP84" s="1"/>
      <c r="HQ84" s="3"/>
      <c r="HR84" s="1"/>
      <c r="HS84" s="3"/>
      <c r="HT84" s="1"/>
      <c r="HU84" s="3"/>
      <c r="HV84" s="1"/>
      <c r="HW84" s="3"/>
      <c r="HX84" s="1"/>
      <c r="HY84" s="3"/>
      <c r="HZ84" s="1"/>
      <c r="IA84" s="3"/>
      <c r="IB84" s="1"/>
      <c r="IC84" s="3"/>
      <c r="ID84" s="1"/>
      <c r="IE84" s="3"/>
      <c r="IF84" s="1"/>
      <c r="IG84" s="3"/>
      <c r="IH84" s="1"/>
      <c r="II84" s="3"/>
      <c r="IJ84" s="1"/>
      <c r="IK84" s="3"/>
      <c r="IL84" s="1"/>
      <c r="IM84" s="3"/>
      <c r="IN84" s="1"/>
      <c r="IO84" s="3"/>
      <c r="IP84" s="1"/>
      <c r="IQ84" s="3"/>
      <c r="IR84" s="1"/>
      <c r="IS84" s="3"/>
      <c r="IT84" s="1"/>
      <c r="IU84" s="3"/>
      <c r="IV84" s="1"/>
    </row>
    <row r="85" spans="1:256" s="4" customFormat="1" ht="13.5">
      <c r="A85" s="41" t="s">
        <v>7</v>
      </c>
      <c r="B85" s="85">
        <f>B90</f>
        <v>5000</v>
      </c>
      <c r="C85" s="85">
        <f>C90+C91</f>
        <v>11000</v>
      </c>
      <c r="D85" s="85">
        <f>D90+D99</f>
        <v>0</v>
      </c>
      <c r="E85" s="71">
        <f>D85/C85</f>
        <v>0</v>
      </c>
      <c r="F85" s="1"/>
      <c r="G85" s="3"/>
      <c r="H85" s="1"/>
      <c r="I85" s="3"/>
      <c r="J85" s="1"/>
      <c r="K85" s="3"/>
      <c r="L85" s="1"/>
      <c r="M85" s="3"/>
      <c r="N85" s="1"/>
      <c r="O85" s="3"/>
      <c r="P85" s="1"/>
      <c r="Q85" s="3"/>
      <c r="R85" s="1"/>
      <c r="S85" s="3"/>
      <c r="T85" s="1"/>
      <c r="U85" s="3"/>
      <c r="V85" s="1"/>
      <c r="W85" s="3"/>
      <c r="X85" s="1"/>
      <c r="Y85" s="3"/>
      <c r="Z85" s="1"/>
      <c r="AA85" s="3"/>
      <c r="AB85" s="1"/>
      <c r="AC85" s="3"/>
      <c r="AD85" s="1"/>
      <c r="AE85" s="3"/>
      <c r="AF85" s="1"/>
      <c r="AG85" s="3"/>
      <c r="AH85" s="1"/>
      <c r="AI85" s="3"/>
      <c r="AJ85" s="1"/>
      <c r="AK85" s="3"/>
      <c r="AL85" s="1"/>
      <c r="AM85" s="3"/>
      <c r="AN85" s="1"/>
      <c r="AO85" s="3"/>
      <c r="AP85" s="1"/>
      <c r="AQ85" s="3"/>
      <c r="AR85" s="1"/>
      <c r="AS85" s="3"/>
      <c r="AT85" s="1"/>
      <c r="AU85" s="3"/>
      <c r="AV85" s="1"/>
      <c r="AW85" s="3"/>
      <c r="AX85" s="1"/>
      <c r="AY85" s="3"/>
      <c r="AZ85" s="1"/>
      <c r="BA85" s="3"/>
      <c r="BB85" s="1"/>
      <c r="BC85" s="3"/>
      <c r="BD85" s="1"/>
      <c r="BE85" s="3"/>
      <c r="BF85" s="1"/>
      <c r="BG85" s="3"/>
      <c r="BH85" s="1"/>
      <c r="BI85" s="3"/>
      <c r="BJ85" s="1"/>
      <c r="BK85" s="3"/>
      <c r="BL85" s="1"/>
      <c r="BM85" s="3"/>
      <c r="BN85" s="1"/>
      <c r="BO85" s="3"/>
      <c r="BP85" s="1"/>
      <c r="BQ85" s="3"/>
      <c r="BR85" s="1"/>
      <c r="BS85" s="3"/>
      <c r="BT85" s="1"/>
      <c r="BU85" s="3"/>
      <c r="BV85" s="1"/>
      <c r="BW85" s="3"/>
      <c r="BX85" s="1"/>
      <c r="BY85" s="3"/>
      <c r="BZ85" s="1"/>
      <c r="CA85" s="3"/>
      <c r="CB85" s="1"/>
      <c r="CC85" s="3"/>
      <c r="CD85" s="1"/>
      <c r="CE85" s="3"/>
      <c r="CF85" s="1"/>
      <c r="CG85" s="3"/>
      <c r="CH85" s="1"/>
      <c r="CI85" s="3"/>
      <c r="CJ85" s="1"/>
      <c r="CK85" s="3"/>
      <c r="CL85" s="1"/>
      <c r="CM85" s="3"/>
      <c r="CN85" s="1"/>
      <c r="CO85" s="3"/>
      <c r="CP85" s="1"/>
      <c r="CQ85" s="3"/>
      <c r="CR85" s="1"/>
      <c r="CS85" s="3"/>
      <c r="CT85" s="1"/>
      <c r="CU85" s="3"/>
      <c r="CV85" s="1"/>
      <c r="CW85" s="3"/>
      <c r="CX85" s="1"/>
      <c r="CY85" s="3"/>
      <c r="CZ85" s="1"/>
      <c r="DA85" s="3"/>
      <c r="DB85" s="1"/>
      <c r="DC85" s="3"/>
      <c r="DD85" s="1"/>
      <c r="DE85" s="3"/>
      <c r="DF85" s="1"/>
      <c r="DG85" s="3"/>
      <c r="DH85" s="1"/>
      <c r="DI85" s="3"/>
      <c r="DJ85" s="1"/>
      <c r="DK85" s="3"/>
      <c r="DL85" s="1"/>
      <c r="DM85" s="3"/>
      <c r="DN85" s="1"/>
      <c r="DO85" s="3"/>
      <c r="DP85" s="1"/>
      <c r="DQ85" s="3"/>
      <c r="DR85" s="1"/>
      <c r="DS85" s="3"/>
      <c r="DT85" s="1"/>
      <c r="DU85" s="3"/>
      <c r="DV85" s="1"/>
      <c r="DW85" s="3"/>
      <c r="DX85" s="1"/>
      <c r="DY85" s="3"/>
      <c r="DZ85" s="1"/>
      <c r="EA85" s="3"/>
      <c r="EB85" s="1"/>
      <c r="EC85" s="3"/>
      <c r="ED85" s="1"/>
      <c r="EE85" s="3"/>
      <c r="EF85" s="1"/>
      <c r="EG85" s="3"/>
      <c r="EH85" s="1"/>
      <c r="EI85" s="3"/>
      <c r="EJ85" s="1"/>
      <c r="EK85" s="3"/>
      <c r="EL85" s="1"/>
      <c r="EM85" s="3"/>
      <c r="EN85" s="1"/>
      <c r="EO85" s="3"/>
      <c r="EP85" s="1"/>
      <c r="EQ85" s="3"/>
      <c r="ER85" s="1"/>
      <c r="ES85" s="3"/>
      <c r="ET85" s="1"/>
      <c r="EU85" s="3"/>
      <c r="EV85" s="1"/>
      <c r="EW85" s="3"/>
      <c r="EX85" s="1"/>
      <c r="EY85" s="3"/>
      <c r="EZ85" s="1"/>
      <c r="FA85" s="3"/>
      <c r="FB85" s="1"/>
      <c r="FC85" s="3"/>
      <c r="FD85" s="1"/>
      <c r="FE85" s="3"/>
      <c r="FF85" s="1"/>
      <c r="FG85" s="3"/>
      <c r="FH85" s="1"/>
      <c r="FI85" s="3"/>
      <c r="FJ85" s="1"/>
      <c r="FK85" s="3"/>
      <c r="FL85" s="1"/>
      <c r="FM85" s="3"/>
      <c r="FN85" s="1"/>
      <c r="FO85" s="3"/>
      <c r="FP85" s="1"/>
      <c r="FQ85" s="3"/>
      <c r="FR85" s="1"/>
      <c r="FS85" s="3"/>
      <c r="FT85" s="1"/>
      <c r="FU85" s="3"/>
      <c r="FV85" s="1"/>
      <c r="FW85" s="3"/>
      <c r="FX85" s="1"/>
      <c r="FY85" s="3"/>
      <c r="FZ85" s="1"/>
      <c r="GA85" s="3"/>
      <c r="GB85" s="1"/>
      <c r="GC85" s="3"/>
      <c r="GD85" s="1"/>
      <c r="GE85" s="3"/>
      <c r="GF85" s="1"/>
      <c r="GG85" s="3"/>
      <c r="GH85" s="1"/>
      <c r="GI85" s="3"/>
      <c r="GJ85" s="1"/>
      <c r="GK85" s="3"/>
      <c r="GL85" s="1"/>
      <c r="GM85" s="3"/>
      <c r="GN85" s="1"/>
      <c r="GO85" s="3"/>
      <c r="GP85" s="1"/>
      <c r="GQ85" s="3"/>
      <c r="GR85" s="1"/>
      <c r="GS85" s="3"/>
      <c r="GT85" s="1"/>
      <c r="GU85" s="3"/>
      <c r="GV85" s="1"/>
      <c r="GW85" s="3"/>
      <c r="GX85" s="1"/>
      <c r="GY85" s="3"/>
      <c r="GZ85" s="1"/>
      <c r="HA85" s="3"/>
      <c r="HB85" s="1"/>
      <c r="HC85" s="3"/>
      <c r="HD85" s="1"/>
      <c r="HE85" s="3"/>
      <c r="HF85" s="1"/>
      <c r="HG85" s="3"/>
      <c r="HH85" s="1"/>
      <c r="HI85" s="3"/>
      <c r="HJ85" s="1"/>
      <c r="HK85" s="3"/>
      <c r="HL85" s="1"/>
      <c r="HM85" s="3"/>
      <c r="HN85" s="1"/>
      <c r="HO85" s="3"/>
      <c r="HP85" s="1"/>
      <c r="HQ85" s="3"/>
      <c r="HR85" s="1"/>
      <c r="HS85" s="3"/>
      <c r="HT85" s="1"/>
      <c r="HU85" s="3"/>
      <c r="HV85" s="1"/>
      <c r="HW85" s="3"/>
      <c r="HX85" s="1"/>
      <c r="HY85" s="3"/>
      <c r="HZ85" s="1"/>
      <c r="IA85" s="3"/>
      <c r="IB85" s="1"/>
      <c r="IC85" s="3"/>
      <c r="ID85" s="1"/>
      <c r="IE85" s="3"/>
      <c r="IF85" s="1"/>
      <c r="IG85" s="3"/>
      <c r="IH85" s="1"/>
      <c r="II85" s="3"/>
      <c r="IJ85" s="1"/>
      <c r="IK85" s="3"/>
      <c r="IL85" s="1"/>
      <c r="IM85" s="3"/>
      <c r="IN85" s="1"/>
      <c r="IO85" s="3"/>
      <c r="IP85" s="1"/>
      <c r="IQ85" s="3"/>
      <c r="IR85" s="1"/>
      <c r="IS85" s="3"/>
      <c r="IT85" s="1"/>
      <c r="IU85" s="3"/>
      <c r="IV85" s="1"/>
    </row>
    <row r="86" spans="1:256" s="4" customFormat="1" ht="13.5">
      <c r="A86" s="13" t="s">
        <v>8</v>
      </c>
      <c r="B86" s="85">
        <f>B91</f>
        <v>0</v>
      </c>
      <c r="C86" s="85">
        <f>C91+C100</f>
        <v>0</v>
      </c>
      <c r="D86" s="85">
        <f>D91+D100</f>
        <v>0</v>
      </c>
      <c r="E86" s="71"/>
      <c r="F86" s="1"/>
      <c r="G86" s="3"/>
      <c r="H86" s="1"/>
      <c r="I86" s="3"/>
      <c r="J86" s="1"/>
      <c r="K86" s="3"/>
      <c r="L86" s="1"/>
      <c r="M86" s="3"/>
      <c r="N86" s="1"/>
      <c r="O86" s="3"/>
      <c r="P86" s="1"/>
      <c r="Q86" s="3"/>
      <c r="R86" s="1"/>
      <c r="S86" s="3"/>
      <c r="T86" s="1"/>
      <c r="U86" s="3"/>
      <c r="V86" s="1"/>
      <c r="W86" s="3"/>
      <c r="X86" s="1"/>
      <c r="Y86" s="3"/>
      <c r="Z86" s="1"/>
      <c r="AA86" s="3"/>
      <c r="AB86" s="1"/>
      <c r="AC86" s="3"/>
      <c r="AD86" s="1"/>
      <c r="AE86" s="3"/>
      <c r="AF86" s="1"/>
      <c r="AG86" s="3"/>
      <c r="AH86" s="1"/>
      <c r="AI86" s="3"/>
      <c r="AJ86" s="1"/>
      <c r="AK86" s="3"/>
      <c r="AL86" s="1"/>
      <c r="AM86" s="3"/>
      <c r="AN86" s="1"/>
      <c r="AO86" s="3"/>
      <c r="AP86" s="1"/>
      <c r="AQ86" s="3"/>
      <c r="AR86" s="1"/>
      <c r="AS86" s="3"/>
      <c r="AT86" s="1"/>
      <c r="AU86" s="3"/>
      <c r="AV86" s="1"/>
      <c r="AW86" s="3"/>
      <c r="AX86" s="1"/>
      <c r="AY86" s="3"/>
      <c r="AZ86" s="1"/>
      <c r="BA86" s="3"/>
      <c r="BB86" s="1"/>
      <c r="BC86" s="3"/>
      <c r="BD86" s="1"/>
      <c r="BE86" s="3"/>
      <c r="BF86" s="1"/>
      <c r="BG86" s="3"/>
      <c r="BH86" s="1"/>
      <c r="BI86" s="3"/>
      <c r="BJ86" s="1"/>
      <c r="BK86" s="3"/>
      <c r="BL86" s="1"/>
      <c r="BM86" s="3"/>
      <c r="BN86" s="1"/>
      <c r="BO86" s="3"/>
      <c r="BP86" s="1"/>
      <c r="BQ86" s="3"/>
      <c r="BR86" s="1"/>
      <c r="BS86" s="3"/>
      <c r="BT86" s="1"/>
      <c r="BU86" s="3"/>
      <c r="BV86" s="1"/>
      <c r="BW86" s="3"/>
      <c r="BX86" s="1"/>
      <c r="BY86" s="3"/>
      <c r="BZ86" s="1"/>
      <c r="CA86" s="3"/>
      <c r="CB86" s="1"/>
      <c r="CC86" s="3"/>
      <c r="CD86" s="1"/>
      <c r="CE86" s="3"/>
      <c r="CF86" s="1"/>
      <c r="CG86" s="3"/>
      <c r="CH86" s="1"/>
      <c r="CI86" s="3"/>
      <c r="CJ86" s="1"/>
      <c r="CK86" s="3"/>
      <c r="CL86" s="1"/>
      <c r="CM86" s="3"/>
      <c r="CN86" s="1"/>
      <c r="CO86" s="3"/>
      <c r="CP86" s="1"/>
      <c r="CQ86" s="3"/>
      <c r="CR86" s="1"/>
      <c r="CS86" s="3"/>
      <c r="CT86" s="1"/>
      <c r="CU86" s="3"/>
      <c r="CV86" s="1"/>
      <c r="CW86" s="3"/>
      <c r="CX86" s="1"/>
      <c r="CY86" s="3"/>
      <c r="CZ86" s="1"/>
      <c r="DA86" s="3"/>
      <c r="DB86" s="1"/>
      <c r="DC86" s="3"/>
      <c r="DD86" s="1"/>
      <c r="DE86" s="3"/>
      <c r="DF86" s="1"/>
      <c r="DG86" s="3"/>
      <c r="DH86" s="1"/>
      <c r="DI86" s="3"/>
      <c r="DJ86" s="1"/>
      <c r="DK86" s="3"/>
      <c r="DL86" s="1"/>
      <c r="DM86" s="3"/>
      <c r="DN86" s="1"/>
      <c r="DO86" s="3"/>
      <c r="DP86" s="1"/>
      <c r="DQ86" s="3"/>
      <c r="DR86" s="1"/>
      <c r="DS86" s="3"/>
      <c r="DT86" s="1"/>
      <c r="DU86" s="3"/>
      <c r="DV86" s="1"/>
      <c r="DW86" s="3"/>
      <c r="DX86" s="1"/>
      <c r="DY86" s="3"/>
      <c r="DZ86" s="1"/>
      <c r="EA86" s="3"/>
      <c r="EB86" s="1"/>
      <c r="EC86" s="3"/>
      <c r="ED86" s="1"/>
      <c r="EE86" s="3"/>
      <c r="EF86" s="1"/>
      <c r="EG86" s="3"/>
      <c r="EH86" s="1"/>
      <c r="EI86" s="3"/>
      <c r="EJ86" s="1"/>
      <c r="EK86" s="3"/>
      <c r="EL86" s="1"/>
      <c r="EM86" s="3"/>
      <c r="EN86" s="1"/>
      <c r="EO86" s="3"/>
      <c r="EP86" s="1"/>
      <c r="EQ86" s="3"/>
      <c r="ER86" s="1"/>
      <c r="ES86" s="3"/>
      <c r="ET86" s="1"/>
      <c r="EU86" s="3"/>
      <c r="EV86" s="1"/>
      <c r="EW86" s="3"/>
      <c r="EX86" s="1"/>
      <c r="EY86" s="3"/>
      <c r="EZ86" s="1"/>
      <c r="FA86" s="3"/>
      <c r="FB86" s="1"/>
      <c r="FC86" s="3"/>
      <c r="FD86" s="1"/>
      <c r="FE86" s="3"/>
      <c r="FF86" s="1"/>
      <c r="FG86" s="3"/>
      <c r="FH86" s="1"/>
      <c r="FI86" s="3"/>
      <c r="FJ86" s="1"/>
      <c r="FK86" s="3"/>
      <c r="FL86" s="1"/>
      <c r="FM86" s="3"/>
      <c r="FN86" s="1"/>
      <c r="FO86" s="3"/>
      <c r="FP86" s="1"/>
      <c r="FQ86" s="3"/>
      <c r="FR86" s="1"/>
      <c r="FS86" s="3"/>
      <c r="FT86" s="1"/>
      <c r="FU86" s="3"/>
      <c r="FV86" s="1"/>
      <c r="FW86" s="3"/>
      <c r="FX86" s="1"/>
      <c r="FY86" s="3"/>
      <c r="FZ86" s="1"/>
      <c r="GA86" s="3"/>
      <c r="GB86" s="1"/>
      <c r="GC86" s="3"/>
      <c r="GD86" s="1"/>
      <c r="GE86" s="3"/>
      <c r="GF86" s="1"/>
      <c r="GG86" s="3"/>
      <c r="GH86" s="1"/>
      <c r="GI86" s="3"/>
      <c r="GJ86" s="1"/>
      <c r="GK86" s="3"/>
      <c r="GL86" s="1"/>
      <c r="GM86" s="3"/>
      <c r="GN86" s="1"/>
      <c r="GO86" s="3"/>
      <c r="GP86" s="1"/>
      <c r="GQ86" s="3"/>
      <c r="GR86" s="1"/>
      <c r="GS86" s="3"/>
      <c r="GT86" s="1"/>
      <c r="GU86" s="3"/>
      <c r="GV86" s="1"/>
      <c r="GW86" s="3"/>
      <c r="GX86" s="1"/>
      <c r="GY86" s="3"/>
      <c r="GZ86" s="1"/>
      <c r="HA86" s="3"/>
      <c r="HB86" s="1"/>
      <c r="HC86" s="3"/>
      <c r="HD86" s="1"/>
      <c r="HE86" s="3"/>
      <c r="HF86" s="1"/>
      <c r="HG86" s="3"/>
      <c r="HH86" s="1"/>
      <c r="HI86" s="3"/>
      <c r="HJ86" s="1"/>
      <c r="HK86" s="3"/>
      <c r="HL86" s="1"/>
      <c r="HM86" s="3"/>
      <c r="HN86" s="1"/>
      <c r="HO86" s="3"/>
      <c r="HP86" s="1"/>
      <c r="HQ86" s="3"/>
      <c r="HR86" s="1"/>
      <c r="HS86" s="3"/>
      <c r="HT86" s="1"/>
      <c r="HU86" s="3"/>
      <c r="HV86" s="1"/>
      <c r="HW86" s="3"/>
      <c r="HX86" s="1"/>
      <c r="HY86" s="3"/>
      <c r="HZ86" s="1"/>
      <c r="IA86" s="3"/>
      <c r="IB86" s="1"/>
      <c r="IC86" s="3"/>
      <c r="ID86" s="1"/>
      <c r="IE86" s="3"/>
      <c r="IF86" s="1"/>
      <c r="IG86" s="3"/>
      <c r="IH86" s="1"/>
      <c r="II86" s="3"/>
      <c r="IJ86" s="1"/>
      <c r="IK86" s="3"/>
      <c r="IL86" s="1"/>
      <c r="IM86" s="3"/>
      <c r="IN86" s="1"/>
      <c r="IO86" s="3"/>
      <c r="IP86" s="1"/>
      <c r="IQ86" s="3"/>
      <c r="IR86" s="1"/>
      <c r="IS86" s="3"/>
      <c r="IT86" s="1"/>
      <c r="IU86" s="3"/>
      <c r="IV86" s="1"/>
    </row>
    <row r="87" spans="1:5" s="51" customFormat="1" ht="14.25">
      <c r="A87" s="49" t="s">
        <v>73</v>
      </c>
      <c r="B87" s="91"/>
      <c r="C87" s="91"/>
      <c r="D87" s="91"/>
      <c r="E87" s="73"/>
    </row>
    <row r="88" spans="1:12" s="4" customFormat="1" ht="13.5">
      <c r="A88" s="41" t="s">
        <v>5</v>
      </c>
      <c r="B88" s="55">
        <f>SUM(B90:B91)</f>
        <v>5000</v>
      </c>
      <c r="C88" s="55">
        <f>SUM(C90:C91)</f>
        <v>11000</v>
      </c>
      <c r="D88" s="55">
        <f>SUM(D90:D91)</f>
        <v>0</v>
      </c>
      <c r="E88" s="74">
        <f>D88/C88</f>
        <v>0</v>
      </c>
      <c r="F88" s="7"/>
      <c r="G88" s="7"/>
      <c r="H88" s="7"/>
      <c r="I88" s="7"/>
      <c r="J88" s="7"/>
      <c r="K88" s="7"/>
      <c r="L88" s="7"/>
    </row>
    <row r="89" spans="1:12" s="4" customFormat="1" ht="13.5">
      <c r="A89" s="20" t="s">
        <v>38</v>
      </c>
      <c r="B89" s="81"/>
      <c r="C89" s="81"/>
      <c r="D89" s="81"/>
      <c r="E89" s="58"/>
      <c r="F89" s="7"/>
      <c r="G89" s="7"/>
      <c r="H89" s="7"/>
      <c r="I89" s="7"/>
      <c r="J89" s="7"/>
      <c r="K89" s="7"/>
      <c r="L89" s="7"/>
    </row>
    <row r="90" spans="1:12" s="4" customFormat="1" ht="13.5">
      <c r="A90" s="41" t="s">
        <v>7</v>
      </c>
      <c r="B90" s="80">
        <f>SUM(B93:B94)-B91</f>
        <v>5000</v>
      </c>
      <c r="C90" s="80">
        <f>SUM(C93:C94)-C91</f>
        <v>11000</v>
      </c>
      <c r="D90" s="80">
        <f>SUM(D94)-D91</f>
        <v>0</v>
      </c>
      <c r="E90" s="67">
        <f>D90/C90</f>
        <v>0</v>
      </c>
      <c r="F90" s="7"/>
      <c r="G90" s="7"/>
      <c r="H90" s="7"/>
      <c r="I90" s="7"/>
      <c r="J90" s="7"/>
      <c r="K90" s="7"/>
      <c r="L90" s="7"/>
    </row>
    <row r="91" spans="1:12" s="4" customFormat="1" ht="13.5">
      <c r="A91" s="13" t="s">
        <v>8</v>
      </c>
      <c r="B91" s="85">
        <v>0</v>
      </c>
      <c r="C91" s="85">
        <v>0</v>
      </c>
      <c r="D91" s="85">
        <v>0</v>
      </c>
      <c r="E91" s="63">
        <v>0</v>
      </c>
      <c r="F91" s="7"/>
      <c r="G91" s="7"/>
      <c r="H91" s="7"/>
      <c r="I91" s="7"/>
      <c r="J91" s="7"/>
      <c r="K91" s="7"/>
      <c r="L91" s="7"/>
    </row>
    <row r="92" spans="1:12" s="4" customFormat="1" ht="13.5">
      <c r="A92" s="40" t="s">
        <v>38</v>
      </c>
      <c r="B92" s="56"/>
      <c r="C92" s="56"/>
      <c r="D92" s="56"/>
      <c r="E92" s="70"/>
      <c r="F92" s="7"/>
      <c r="G92" s="7"/>
      <c r="H92" s="7"/>
      <c r="I92" s="7"/>
      <c r="J92" s="7"/>
      <c r="K92" s="7"/>
      <c r="L92" s="7"/>
    </row>
    <row r="93" spans="1:12" s="4" customFormat="1" ht="13.5">
      <c r="A93" s="40" t="s">
        <v>22</v>
      </c>
      <c r="B93" s="56">
        <v>0</v>
      </c>
      <c r="C93" s="56">
        <v>6000</v>
      </c>
      <c r="D93" s="56">
        <v>0</v>
      </c>
      <c r="E93" s="70">
        <f>D93/C93</f>
        <v>0</v>
      </c>
      <c r="F93" s="7"/>
      <c r="G93" s="7"/>
      <c r="H93" s="7"/>
      <c r="I93" s="7"/>
      <c r="J93" s="7"/>
      <c r="K93" s="7"/>
      <c r="L93" s="7"/>
    </row>
    <row r="94" spans="1:5" ht="13.5">
      <c r="A94" s="40" t="s">
        <v>30</v>
      </c>
      <c r="B94" s="90">
        <v>5000</v>
      </c>
      <c r="C94" s="90">
        <v>5000</v>
      </c>
      <c r="D94" s="90">
        <v>0</v>
      </c>
      <c r="E94" s="68">
        <f>D94/C94</f>
        <v>0</v>
      </c>
    </row>
    <row r="95" spans="1:5" ht="15">
      <c r="A95" s="96" t="s">
        <v>36</v>
      </c>
      <c r="B95" s="97"/>
      <c r="C95" s="97"/>
      <c r="D95" s="97"/>
      <c r="E95" s="98"/>
    </row>
    <row r="96" spans="1:5" ht="13.5">
      <c r="A96" s="13" t="s">
        <v>32</v>
      </c>
      <c r="B96" s="85">
        <f>B101+B110</f>
        <v>1900</v>
      </c>
      <c r="C96" s="85">
        <f>C101+C110</f>
        <v>5400</v>
      </c>
      <c r="D96" s="85">
        <f>D101+D110</f>
        <v>199.94</v>
      </c>
      <c r="E96" s="71">
        <f>D96/C96</f>
        <v>0.03702592592592593</v>
      </c>
    </row>
    <row r="97" spans="1:5" ht="13.5">
      <c r="A97" s="20" t="s">
        <v>6</v>
      </c>
      <c r="B97" s="81"/>
      <c r="C97" s="81"/>
      <c r="D97" s="81"/>
      <c r="E97" s="72"/>
    </row>
    <row r="98" spans="1:5" ht="13.5">
      <c r="A98" s="41" t="s">
        <v>7</v>
      </c>
      <c r="B98" s="85">
        <f>B103+B112</f>
        <v>1900</v>
      </c>
      <c r="C98" s="85">
        <f>C103+C112</f>
        <v>5400</v>
      </c>
      <c r="D98" s="85">
        <f aca="true" t="shared" si="3" ref="B98:D99">D103+D112</f>
        <v>199.94</v>
      </c>
      <c r="E98" s="71">
        <f>D98/C98</f>
        <v>0.03702592592592593</v>
      </c>
    </row>
    <row r="99" spans="1:8" ht="13.5">
      <c r="A99" s="13" t="s">
        <v>8</v>
      </c>
      <c r="B99" s="85">
        <f t="shared" si="3"/>
        <v>0</v>
      </c>
      <c r="C99" s="85">
        <f t="shared" si="3"/>
        <v>0</v>
      </c>
      <c r="D99" s="85">
        <f t="shared" si="3"/>
        <v>0</v>
      </c>
      <c r="E99" s="71"/>
      <c r="F99" s="4"/>
      <c r="G99" s="4"/>
      <c r="H99" s="4"/>
    </row>
    <row r="100" spans="1:6" ht="14.25">
      <c r="A100" s="49" t="s">
        <v>37</v>
      </c>
      <c r="B100" s="85"/>
      <c r="C100" s="85"/>
      <c r="D100" s="85"/>
      <c r="E100" s="72"/>
      <c r="F100" s="22"/>
    </row>
    <row r="101" spans="1:5" ht="13.5">
      <c r="A101" s="13" t="s">
        <v>32</v>
      </c>
      <c r="B101" s="85">
        <f>SUM(B103:B104)</f>
        <v>900</v>
      </c>
      <c r="C101" s="85">
        <f>SUM(C103:C104)</f>
        <v>4400</v>
      </c>
      <c r="D101" s="85">
        <f>SUM(D103:D104)</f>
        <v>199.94</v>
      </c>
      <c r="E101" s="71">
        <f>D101/C101</f>
        <v>0.04544090909090909</v>
      </c>
    </row>
    <row r="102" spans="1:5" ht="13.5">
      <c r="A102" s="20" t="s">
        <v>38</v>
      </c>
      <c r="B102" s="85"/>
      <c r="C102" s="85"/>
      <c r="D102" s="85"/>
      <c r="E102" s="71"/>
    </row>
    <row r="103" spans="1:5" ht="13.5">
      <c r="A103" s="41" t="s">
        <v>7</v>
      </c>
      <c r="B103" s="85">
        <f>SUM(B106:B108)</f>
        <v>900</v>
      </c>
      <c r="C103" s="85">
        <f>SUM(C106:C108)</f>
        <v>4400</v>
      </c>
      <c r="D103" s="85">
        <f>SUM(D106:D108)</f>
        <v>199.94</v>
      </c>
      <c r="E103" s="72">
        <f>D103*100%/C103</f>
        <v>0.04544090909090909</v>
      </c>
    </row>
    <row r="104" spans="1:8" ht="13.5">
      <c r="A104" s="13" t="s">
        <v>8</v>
      </c>
      <c r="B104" s="85">
        <v>0</v>
      </c>
      <c r="C104" s="85">
        <v>0</v>
      </c>
      <c r="D104" s="85">
        <v>0</v>
      </c>
      <c r="E104" s="63">
        <v>0</v>
      </c>
      <c r="F104" s="4"/>
      <c r="G104" s="4"/>
      <c r="H104" s="4"/>
    </row>
    <row r="105" spans="1:8" ht="13.5">
      <c r="A105" s="21" t="s">
        <v>38</v>
      </c>
      <c r="B105" s="84"/>
      <c r="C105" s="84"/>
      <c r="D105" s="84"/>
      <c r="E105" s="61"/>
      <c r="F105" s="8"/>
      <c r="G105" s="4"/>
      <c r="H105" s="4"/>
    </row>
    <row r="106" spans="1:8" ht="13.5">
      <c r="A106" s="23" t="s">
        <v>11</v>
      </c>
      <c r="B106" s="87">
        <v>500</v>
      </c>
      <c r="C106" s="87">
        <v>500</v>
      </c>
      <c r="D106" s="87">
        <v>0</v>
      </c>
      <c r="E106" s="75">
        <f>D106/C106</f>
        <v>0</v>
      </c>
      <c r="F106" s="9"/>
      <c r="G106" s="4"/>
      <c r="H106" s="4"/>
    </row>
    <row r="107" spans="1:8" ht="13.5">
      <c r="A107" s="23" t="s">
        <v>35</v>
      </c>
      <c r="B107" s="87">
        <v>0</v>
      </c>
      <c r="C107" s="87">
        <v>3500</v>
      </c>
      <c r="D107" s="87">
        <v>0</v>
      </c>
      <c r="E107" s="75"/>
      <c r="F107" s="9"/>
      <c r="G107" s="4"/>
      <c r="H107" s="4"/>
    </row>
    <row r="108" spans="1:8" ht="13.5">
      <c r="A108" s="23" t="s">
        <v>28</v>
      </c>
      <c r="B108" s="87">
        <v>400</v>
      </c>
      <c r="C108" s="87">
        <v>400</v>
      </c>
      <c r="D108" s="87">
        <v>199.94</v>
      </c>
      <c r="E108" s="65">
        <f>D108/C108</f>
        <v>0.49985</v>
      </c>
      <c r="F108" s="9"/>
      <c r="G108" s="4"/>
      <c r="H108" s="4"/>
    </row>
    <row r="109" spans="1:6" ht="14.25">
      <c r="A109" s="49" t="s">
        <v>57</v>
      </c>
      <c r="B109" s="85"/>
      <c r="C109" s="85"/>
      <c r="D109" s="85"/>
      <c r="E109" s="62"/>
      <c r="F109" s="22"/>
    </row>
    <row r="110" spans="1:5" ht="13.5">
      <c r="A110" s="13" t="s">
        <v>32</v>
      </c>
      <c r="B110" s="85">
        <f>SUM(B112:B113)</f>
        <v>1000</v>
      </c>
      <c r="C110" s="85">
        <f>SUM(C112:C113)</f>
        <v>1000</v>
      </c>
      <c r="D110" s="85">
        <f>SUM(D112:D113)</f>
        <v>0</v>
      </c>
      <c r="E110" s="62">
        <f>D110/C110</f>
        <v>0</v>
      </c>
    </row>
    <row r="111" spans="1:5" ht="13.5">
      <c r="A111" s="20" t="s">
        <v>38</v>
      </c>
      <c r="B111" s="85"/>
      <c r="C111" s="85"/>
      <c r="D111" s="85"/>
      <c r="E111" s="65"/>
    </row>
    <row r="112" spans="1:5" ht="13.5">
      <c r="A112" s="41" t="s">
        <v>7</v>
      </c>
      <c r="B112" s="85">
        <f>B115</f>
        <v>1000</v>
      </c>
      <c r="C112" s="85">
        <f>C115</f>
        <v>1000</v>
      </c>
      <c r="D112" s="85">
        <f>D115</f>
        <v>0</v>
      </c>
      <c r="E112" s="62">
        <f>D112*100%/C112</f>
        <v>0</v>
      </c>
    </row>
    <row r="113" spans="1:8" ht="13.5">
      <c r="A113" s="13" t="s">
        <v>8</v>
      </c>
      <c r="B113" s="85">
        <v>0</v>
      </c>
      <c r="C113" s="85">
        <v>0</v>
      </c>
      <c r="D113" s="85">
        <v>0</v>
      </c>
      <c r="E113" s="62"/>
      <c r="F113" s="4"/>
      <c r="G113" s="4"/>
      <c r="H113" s="4"/>
    </row>
    <row r="114" spans="1:8" ht="13.5">
      <c r="A114" s="21" t="s">
        <v>38</v>
      </c>
      <c r="B114" s="84"/>
      <c r="C114" s="84"/>
      <c r="D114" s="84"/>
      <c r="E114" s="65"/>
      <c r="F114" s="8"/>
      <c r="G114" s="4"/>
      <c r="H114" s="4"/>
    </row>
    <row r="115" spans="1:8" ht="13.5">
      <c r="A115" s="23" t="s">
        <v>27</v>
      </c>
      <c r="B115" s="87">
        <v>1000</v>
      </c>
      <c r="C115" s="87">
        <v>1000</v>
      </c>
      <c r="D115" s="87">
        <v>0</v>
      </c>
      <c r="E115" s="62">
        <f>D115*100%/C115</f>
        <v>0</v>
      </c>
      <c r="F115" s="2"/>
      <c r="G115" s="4"/>
      <c r="H115" s="4"/>
    </row>
    <row r="116" spans="1:8" s="22" customFormat="1" ht="15">
      <c r="A116" s="96" t="s">
        <v>39</v>
      </c>
      <c r="B116" s="97"/>
      <c r="C116" s="97"/>
      <c r="D116" s="97"/>
      <c r="E116" s="98"/>
      <c r="F116" s="2"/>
      <c r="G116" s="5"/>
      <c r="H116" s="5"/>
    </row>
    <row r="117" spans="1:8" ht="13.5">
      <c r="A117" s="12" t="s">
        <v>32</v>
      </c>
      <c r="B117" s="82">
        <f>B119+B120</f>
        <v>160534</v>
      </c>
      <c r="C117" s="82">
        <f>C119+C120</f>
        <v>301749.07</v>
      </c>
      <c r="D117" s="82">
        <f>D119+D120</f>
        <v>77714.70000000001</v>
      </c>
      <c r="E117" s="65">
        <f>D117/C117</f>
        <v>0.2575474383400751</v>
      </c>
      <c r="F117" s="2"/>
      <c r="G117" s="4"/>
      <c r="H117" s="4"/>
    </row>
    <row r="118" spans="1:8" ht="13.5">
      <c r="A118" s="12" t="s">
        <v>38</v>
      </c>
      <c r="B118" s="82"/>
      <c r="C118" s="82"/>
      <c r="D118" s="82"/>
      <c r="E118" s="62"/>
      <c r="F118" s="2"/>
      <c r="G118" s="4"/>
      <c r="H118" s="4"/>
    </row>
    <row r="119" spans="1:8" ht="13.5">
      <c r="A119" s="12" t="s">
        <v>7</v>
      </c>
      <c r="B119" s="85">
        <f>B124+B145+B185</f>
        <v>148134</v>
      </c>
      <c r="C119" s="85">
        <f>C124+C145+C185</f>
        <v>289349.07</v>
      </c>
      <c r="D119" s="85">
        <f>D124+D145+D185</f>
        <v>77714.70000000001</v>
      </c>
      <c r="E119" s="62">
        <f>D119/C119</f>
        <v>0.2685845853936908</v>
      </c>
      <c r="F119" s="2"/>
      <c r="G119" s="4"/>
      <c r="H119" s="4"/>
    </row>
    <row r="120" spans="1:8" ht="13.5">
      <c r="A120" s="16" t="s">
        <v>8</v>
      </c>
      <c r="B120" s="85">
        <f>B146+B186</f>
        <v>12400</v>
      </c>
      <c r="C120" s="85">
        <f>C146+C186</f>
        <v>12400</v>
      </c>
      <c r="D120" s="85">
        <f>D146+D186</f>
        <v>0</v>
      </c>
      <c r="E120" s="65">
        <f>D120/C120</f>
        <v>0</v>
      </c>
      <c r="F120" s="5"/>
      <c r="G120" s="4"/>
      <c r="H120" s="4"/>
    </row>
    <row r="121" spans="1:8" ht="14.25">
      <c r="A121" s="49" t="s">
        <v>40</v>
      </c>
      <c r="B121" s="85"/>
      <c r="C121" s="85"/>
      <c r="D121" s="85"/>
      <c r="E121" s="62"/>
      <c r="F121" s="10"/>
      <c r="G121" s="4"/>
      <c r="H121" s="4"/>
    </row>
    <row r="122" spans="1:8" ht="13.5">
      <c r="A122" s="13" t="s">
        <v>5</v>
      </c>
      <c r="B122" s="85">
        <f>SUM(B126:B141)</f>
        <v>22510</v>
      </c>
      <c r="C122" s="85">
        <f>SUM(C126:C141)</f>
        <v>23010</v>
      </c>
      <c r="D122" s="85">
        <f>SUM(D126:D141)</f>
        <v>9080</v>
      </c>
      <c r="E122" s="62">
        <f>D122/C122</f>
        <v>0.3946110386788353</v>
      </c>
      <c r="F122" s="10"/>
      <c r="G122" s="4"/>
      <c r="H122" s="4"/>
    </row>
    <row r="123" spans="1:8" ht="13.5">
      <c r="A123" s="13" t="s">
        <v>38</v>
      </c>
      <c r="B123" s="85"/>
      <c r="C123" s="85"/>
      <c r="D123" s="85"/>
      <c r="E123" s="63"/>
      <c r="F123" s="10"/>
      <c r="G123" s="4"/>
      <c r="H123" s="4"/>
    </row>
    <row r="124" spans="1:8" ht="13.5">
      <c r="A124" s="13" t="s">
        <v>7</v>
      </c>
      <c r="B124" s="85">
        <f>SUM(B126:B141)</f>
        <v>22510</v>
      </c>
      <c r="C124" s="85">
        <f>SUM(C126:C141)</f>
        <v>23010</v>
      </c>
      <c r="D124" s="85">
        <f>SUM(D126:D141)</f>
        <v>9080</v>
      </c>
      <c r="E124" s="62">
        <f>D124/C124</f>
        <v>0.3946110386788353</v>
      </c>
      <c r="F124" s="10"/>
      <c r="G124" s="4"/>
      <c r="H124" s="4"/>
    </row>
    <row r="125" spans="1:8" ht="13.5">
      <c r="A125" s="21" t="s">
        <v>38</v>
      </c>
      <c r="B125" s="81"/>
      <c r="C125" s="81"/>
      <c r="D125" s="81"/>
      <c r="E125" s="76"/>
      <c r="F125" s="10"/>
      <c r="G125" s="4"/>
      <c r="H125" s="4"/>
    </row>
    <row r="126" spans="1:5" ht="13.5">
      <c r="A126" s="23" t="s">
        <v>14</v>
      </c>
      <c r="B126" s="87">
        <v>720</v>
      </c>
      <c r="C126" s="87">
        <v>720</v>
      </c>
      <c r="D126" s="87">
        <v>300</v>
      </c>
      <c r="E126" s="65">
        <f aca="true" t="shared" si="4" ref="E126:E141">D126/C126</f>
        <v>0.4166666666666667</v>
      </c>
    </row>
    <row r="127" spans="1:5" ht="13.5">
      <c r="A127" s="23" t="s">
        <v>16</v>
      </c>
      <c r="B127" s="87">
        <v>1080</v>
      </c>
      <c r="C127" s="87">
        <v>1080</v>
      </c>
      <c r="D127" s="87">
        <v>450</v>
      </c>
      <c r="E127" s="62">
        <f t="shared" si="4"/>
        <v>0.4166666666666667</v>
      </c>
    </row>
    <row r="128" spans="1:5" ht="13.5">
      <c r="A128" s="23" t="s">
        <v>17</v>
      </c>
      <c r="B128" s="87">
        <v>2000</v>
      </c>
      <c r="C128" s="87">
        <v>2000</v>
      </c>
      <c r="D128" s="87">
        <v>700</v>
      </c>
      <c r="E128" s="76">
        <f t="shared" si="4"/>
        <v>0.35</v>
      </c>
    </row>
    <row r="129" spans="1:5" ht="13.5">
      <c r="A129" s="23" t="s">
        <v>9</v>
      </c>
      <c r="B129" s="87">
        <v>1000</v>
      </c>
      <c r="C129" s="87">
        <v>1000</v>
      </c>
      <c r="D129" s="87">
        <v>600</v>
      </c>
      <c r="E129" s="65">
        <f t="shared" si="4"/>
        <v>0.6</v>
      </c>
    </row>
    <row r="130" spans="1:5" ht="13.5">
      <c r="A130" s="23" t="s">
        <v>19</v>
      </c>
      <c r="B130" s="87">
        <v>1200</v>
      </c>
      <c r="C130" s="87">
        <v>1200</v>
      </c>
      <c r="D130" s="87">
        <v>450</v>
      </c>
      <c r="E130" s="62">
        <f t="shared" si="4"/>
        <v>0.375</v>
      </c>
    </row>
    <row r="131" spans="1:5" ht="13.5">
      <c r="A131" s="23" t="s">
        <v>20</v>
      </c>
      <c r="B131" s="87">
        <v>2500</v>
      </c>
      <c r="C131" s="87">
        <v>2500</v>
      </c>
      <c r="D131" s="87">
        <v>1330</v>
      </c>
      <c r="E131" s="76">
        <f t="shared" si="4"/>
        <v>0.532</v>
      </c>
    </row>
    <row r="132" spans="1:5" ht="13.5">
      <c r="A132" s="23" t="s">
        <v>41</v>
      </c>
      <c r="B132" s="87">
        <v>1150</v>
      </c>
      <c r="C132" s="87">
        <v>1150</v>
      </c>
      <c r="D132" s="87">
        <v>450</v>
      </c>
      <c r="E132" s="65">
        <f t="shared" si="4"/>
        <v>0.391304347826087</v>
      </c>
    </row>
    <row r="133" spans="1:5" ht="12.75" customHeight="1">
      <c r="A133" s="23" t="s">
        <v>11</v>
      </c>
      <c r="B133" s="87">
        <v>1680</v>
      </c>
      <c r="C133" s="87">
        <v>1680</v>
      </c>
      <c r="D133" s="87">
        <v>700</v>
      </c>
      <c r="E133" s="62">
        <f t="shared" si="4"/>
        <v>0.4166666666666667</v>
      </c>
    </row>
    <row r="134" spans="1:5" ht="12.75" customHeight="1">
      <c r="A134" s="23" t="s">
        <v>22</v>
      </c>
      <c r="B134" s="87">
        <v>700</v>
      </c>
      <c r="C134" s="87">
        <v>1200</v>
      </c>
      <c r="D134" s="87">
        <v>450</v>
      </c>
      <c r="E134" s="76">
        <f t="shared" si="4"/>
        <v>0.375</v>
      </c>
    </row>
    <row r="135" spans="1:5" ht="12.75" customHeight="1">
      <c r="A135" s="23" t="s">
        <v>23</v>
      </c>
      <c r="B135" s="87">
        <v>1100</v>
      </c>
      <c r="C135" s="87">
        <v>1100</v>
      </c>
      <c r="D135" s="87">
        <v>450</v>
      </c>
      <c r="E135" s="65">
        <f t="shared" si="4"/>
        <v>0.4090909090909091</v>
      </c>
    </row>
    <row r="136" spans="1:5" s="22" customFormat="1" ht="12.75" customHeight="1">
      <c r="A136" s="23" t="s">
        <v>24</v>
      </c>
      <c r="B136" s="87">
        <v>2000</v>
      </c>
      <c r="C136" s="87">
        <v>2000</v>
      </c>
      <c r="D136" s="87">
        <v>700</v>
      </c>
      <c r="E136" s="62">
        <f t="shared" si="4"/>
        <v>0.35</v>
      </c>
    </row>
    <row r="137" spans="1:5" ht="12.75" customHeight="1">
      <c r="A137" s="23" t="s">
        <v>26</v>
      </c>
      <c r="B137" s="87">
        <v>1080</v>
      </c>
      <c r="C137" s="87">
        <v>1080</v>
      </c>
      <c r="D137" s="87">
        <v>450</v>
      </c>
      <c r="E137" s="76">
        <f t="shared" si="4"/>
        <v>0.4166666666666667</v>
      </c>
    </row>
    <row r="138" spans="1:5" s="22" customFormat="1" ht="12.75" customHeight="1">
      <c r="A138" s="23" t="s">
        <v>27</v>
      </c>
      <c r="B138" s="87">
        <v>2000</v>
      </c>
      <c r="C138" s="87">
        <v>2000</v>
      </c>
      <c r="D138" s="87">
        <v>700</v>
      </c>
      <c r="E138" s="65">
        <f t="shared" si="4"/>
        <v>0.35</v>
      </c>
    </row>
    <row r="139" spans="1:5" ht="12.75" customHeight="1">
      <c r="A139" s="23" t="s">
        <v>30</v>
      </c>
      <c r="B139" s="87">
        <v>1400</v>
      </c>
      <c r="C139" s="87">
        <v>1400</v>
      </c>
      <c r="D139" s="87">
        <v>450</v>
      </c>
      <c r="E139" s="62">
        <f t="shared" si="4"/>
        <v>0.32142857142857145</v>
      </c>
    </row>
    <row r="140" spans="1:5" ht="12.75" customHeight="1">
      <c r="A140" s="23" t="s">
        <v>10</v>
      </c>
      <c r="B140" s="87">
        <v>1400</v>
      </c>
      <c r="C140" s="87">
        <v>1400</v>
      </c>
      <c r="D140" s="87">
        <v>450</v>
      </c>
      <c r="E140" s="76">
        <f t="shared" si="4"/>
        <v>0.32142857142857145</v>
      </c>
    </row>
    <row r="141" spans="1:5" ht="12.75" customHeight="1">
      <c r="A141" s="42" t="s">
        <v>31</v>
      </c>
      <c r="B141" s="88">
        <v>1500</v>
      </c>
      <c r="C141" s="88">
        <v>1500</v>
      </c>
      <c r="D141" s="88">
        <v>450</v>
      </c>
      <c r="E141" s="65">
        <f t="shared" si="4"/>
        <v>0.3</v>
      </c>
    </row>
    <row r="142" spans="1:5" ht="12.75" customHeight="1">
      <c r="A142" s="48" t="s">
        <v>42</v>
      </c>
      <c r="B142" s="93"/>
      <c r="C142" s="84"/>
      <c r="D142" s="84"/>
      <c r="E142" s="61"/>
    </row>
    <row r="143" spans="1:5" ht="12.75" customHeight="1">
      <c r="A143" s="41" t="s">
        <v>32</v>
      </c>
      <c r="B143" s="80">
        <f>SUM(B148:B174)</f>
        <v>132312</v>
      </c>
      <c r="C143" s="80">
        <f>SUM(C148:C174)</f>
        <v>266078.87</v>
      </c>
      <c r="D143" s="80">
        <f>SUM(D148:D174)</f>
        <v>64180.77000000001</v>
      </c>
      <c r="E143" s="67">
        <f>D143/C143</f>
        <v>0.24120957068105411</v>
      </c>
    </row>
    <row r="144" spans="1:5" ht="12.75" customHeight="1">
      <c r="A144" s="20" t="s">
        <v>38</v>
      </c>
      <c r="B144" s="81"/>
      <c r="C144" s="81"/>
      <c r="D144" s="81"/>
      <c r="E144" s="58"/>
    </row>
    <row r="145" spans="1:5" ht="12.75" customHeight="1">
      <c r="A145" s="12" t="s">
        <v>7</v>
      </c>
      <c r="B145" s="56">
        <f>SUM(B148:B174)-B146</f>
        <v>119912</v>
      </c>
      <c r="C145" s="56">
        <f>SUM(C148:C174)-C146</f>
        <v>253678.87</v>
      </c>
      <c r="D145" s="56">
        <f>SUM(D148:D174)-D146</f>
        <v>64180.77000000001</v>
      </c>
      <c r="E145" s="70">
        <f>D145/C145</f>
        <v>0.25300006263824815</v>
      </c>
    </row>
    <row r="146" spans="1:5" ht="12.75" customHeight="1">
      <c r="A146" s="16" t="s">
        <v>8</v>
      </c>
      <c r="B146" s="83">
        <f>B156</f>
        <v>12400</v>
      </c>
      <c r="C146" s="83">
        <f>C156</f>
        <v>12400</v>
      </c>
      <c r="D146" s="83">
        <f>D156</f>
        <v>0</v>
      </c>
      <c r="E146" s="60">
        <f>D146/C146</f>
        <v>0</v>
      </c>
    </row>
    <row r="147" spans="1:5" ht="12.75" customHeight="1">
      <c r="A147" s="21" t="s">
        <v>68</v>
      </c>
      <c r="B147" s="81"/>
      <c r="C147" s="81"/>
      <c r="D147" s="81"/>
      <c r="E147" s="58"/>
    </row>
    <row r="148" spans="1:5" ht="12.75" customHeight="1">
      <c r="A148" s="40" t="s">
        <v>13</v>
      </c>
      <c r="B148" s="90">
        <f>688+98+3214+6000+3000+600</f>
        <v>13600</v>
      </c>
      <c r="C148" s="90">
        <f>4000+19915.39+23000+600</f>
        <v>47515.39</v>
      </c>
      <c r="D148" s="90">
        <v>3981.68</v>
      </c>
      <c r="E148" s="71">
        <f>D148/C148</f>
        <v>0.08379769165316753</v>
      </c>
    </row>
    <row r="149" spans="1:5" ht="12.75" customHeight="1">
      <c r="A149" s="23" t="s">
        <v>14</v>
      </c>
      <c r="B149" s="86">
        <f>4000+1500+1000+100</f>
        <v>6600</v>
      </c>
      <c r="C149" s="86">
        <v>17025.52</v>
      </c>
      <c r="D149" s="86">
        <v>12952.45</v>
      </c>
      <c r="E149" s="77">
        <f>D149/C149</f>
        <v>0.7607667783421593</v>
      </c>
    </row>
    <row r="150" spans="1:12" ht="12.75" customHeight="1">
      <c r="A150" s="43" t="s">
        <v>58</v>
      </c>
      <c r="B150" s="87">
        <f>786+112+3672+3100+1200+30</f>
        <v>8900</v>
      </c>
      <c r="C150" s="87">
        <f>786+112+3672+3100+1200+30</f>
        <v>8900</v>
      </c>
      <c r="D150" s="87">
        <v>2460.74</v>
      </c>
      <c r="E150" s="71">
        <f aca="true" t="shared" si="5" ref="E150:E220">D150/C150</f>
        <v>0.2764876404494382</v>
      </c>
      <c r="L150" s="14"/>
    </row>
    <row r="151" spans="1:5" ht="12.75" customHeight="1">
      <c r="A151" s="23" t="s">
        <v>16</v>
      </c>
      <c r="B151" s="87">
        <f>9548+20</f>
        <v>9568</v>
      </c>
      <c r="C151" s="87">
        <f>14548+20</f>
        <v>14568</v>
      </c>
      <c r="D151" s="87">
        <v>1659.13</v>
      </c>
      <c r="E151" s="77">
        <f t="shared" si="5"/>
        <v>0.11388866007688084</v>
      </c>
    </row>
    <row r="152" spans="1:5" ht="12.75" customHeight="1">
      <c r="A152" s="23" t="s">
        <v>17</v>
      </c>
      <c r="B152" s="87">
        <v>3682</v>
      </c>
      <c r="C152" s="87">
        <v>7682</v>
      </c>
      <c r="D152" s="87">
        <v>3059.47</v>
      </c>
      <c r="E152" s="71">
        <f t="shared" si="5"/>
        <v>0.3982647747982296</v>
      </c>
    </row>
    <row r="153" spans="1:5" ht="12.75" customHeight="1">
      <c r="A153" s="23" t="s">
        <v>9</v>
      </c>
      <c r="B153" s="87">
        <f>3500+900+1500+100</f>
        <v>6000</v>
      </c>
      <c r="C153" s="87">
        <f>3500+900+1500+100</f>
        <v>6000</v>
      </c>
      <c r="D153" s="87">
        <v>587.09</v>
      </c>
      <c r="E153" s="77">
        <f t="shared" si="5"/>
        <v>0.09784833333333334</v>
      </c>
    </row>
    <row r="154" spans="1:5" ht="12.75" customHeight="1">
      <c r="A154" s="23" t="s">
        <v>18</v>
      </c>
      <c r="B154" s="87">
        <f>172+25+803+1000+500+100</f>
        <v>2600</v>
      </c>
      <c r="C154" s="87">
        <v>9900</v>
      </c>
      <c r="D154" s="87">
        <v>2061.35</v>
      </c>
      <c r="E154" s="71">
        <f t="shared" si="5"/>
        <v>0.20821717171717172</v>
      </c>
    </row>
    <row r="155" spans="1:5" ht="12.75" customHeight="1">
      <c r="A155" s="23" t="s">
        <v>19</v>
      </c>
      <c r="B155" s="87">
        <f>1550+221+7229+3500+100</f>
        <v>12600</v>
      </c>
      <c r="C155" s="87">
        <f>1550+221+7229+3500+100</f>
        <v>12600</v>
      </c>
      <c r="D155" s="87">
        <v>2283.85</v>
      </c>
      <c r="E155" s="77">
        <f t="shared" si="5"/>
        <v>0.1812579365079365</v>
      </c>
    </row>
    <row r="156" spans="1:5" ht="12.75" customHeight="1">
      <c r="A156" s="23" t="s">
        <v>66</v>
      </c>
      <c r="B156" s="87">
        <v>12400</v>
      </c>
      <c r="C156" s="87">
        <v>12400</v>
      </c>
      <c r="D156" s="87">
        <v>0</v>
      </c>
      <c r="E156" s="71">
        <f t="shared" si="5"/>
        <v>0</v>
      </c>
    </row>
    <row r="157" spans="1:5" ht="12.75" customHeight="1">
      <c r="A157" s="23" t="s">
        <v>20</v>
      </c>
      <c r="B157" s="87">
        <v>2550</v>
      </c>
      <c r="C157" s="87">
        <v>8050</v>
      </c>
      <c r="D157" s="87">
        <v>1820.29</v>
      </c>
      <c r="E157" s="77">
        <f t="shared" si="5"/>
        <v>0.2261229813664596</v>
      </c>
    </row>
    <row r="158" spans="1:5" ht="12.75" customHeight="1">
      <c r="A158" s="23" t="s">
        <v>41</v>
      </c>
      <c r="B158" s="87">
        <f>688+98+3214+2000+50</f>
        <v>6050</v>
      </c>
      <c r="C158" s="87">
        <v>6650</v>
      </c>
      <c r="D158" s="87">
        <v>2423.93</v>
      </c>
      <c r="E158" s="71">
        <f t="shared" si="5"/>
        <v>0.3645007518796992</v>
      </c>
    </row>
    <row r="159" spans="1:6" ht="12.75" customHeight="1">
      <c r="A159" s="23" t="s">
        <v>11</v>
      </c>
      <c r="B159" s="87">
        <v>2350</v>
      </c>
      <c r="C159" s="87">
        <v>5650</v>
      </c>
      <c r="D159" s="87">
        <v>567.97</v>
      </c>
      <c r="E159" s="77">
        <f t="shared" si="5"/>
        <v>0.10052566371681416</v>
      </c>
      <c r="F159" s="27"/>
    </row>
    <row r="160" spans="1:5" ht="12.75" customHeight="1">
      <c r="A160" s="23" t="s">
        <v>21</v>
      </c>
      <c r="B160" s="87">
        <v>1840</v>
      </c>
      <c r="C160" s="87">
        <v>1840</v>
      </c>
      <c r="D160" s="87">
        <v>8.05</v>
      </c>
      <c r="E160" s="71">
        <f t="shared" si="5"/>
        <v>0.004375</v>
      </c>
    </row>
    <row r="161" spans="1:5" ht="12.75" customHeight="1">
      <c r="A161" s="23" t="s">
        <v>22</v>
      </c>
      <c r="B161" s="87">
        <v>1046</v>
      </c>
      <c r="C161" s="87">
        <v>10546</v>
      </c>
      <c r="D161" s="87">
        <v>476.37</v>
      </c>
      <c r="E161" s="77">
        <f t="shared" si="5"/>
        <v>0.045170680826853785</v>
      </c>
    </row>
    <row r="162" spans="1:5" ht="12.75" customHeight="1">
      <c r="A162" s="23" t="s">
        <v>23</v>
      </c>
      <c r="B162" s="87">
        <f>396+57+1847+1950+200+50</f>
        <v>4500</v>
      </c>
      <c r="C162" s="87">
        <f>396+57+1847+1950+200+50</f>
        <v>4500</v>
      </c>
      <c r="D162" s="87">
        <v>1961.23</v>
      </c>
      <c r="E162" s="71">
        <f t="shared" si="5"/>
        <v>0.4358288888888889</v>
      </c>
    </row>
    <row r="163" spans="1:6" ht="12.75" customHeight="1">
      <c r="A163" s="23" t="s">
        <v>24</v>
      </c>
      <c r="B163" s="87">
        <v>3250</v>
      </c>
      <c r="C163" s="87">
        <v>9450</v>
      </c>
      <c r="D163" s="87">
        <v>6490.16</v>
      </c>
      <c r="E163" s="77">
        <f t="shared" si="5"/>
        <v>0.686789417989418</v>
      </c>
      <c r="F163" s="27"/>
    </row>
    <row r="164" spans="1:5" ht="12.75" customHeight="1">
      <c r="A164" s="23" t="s">
        <v>25</v>
      </c>
      <c r="B164" s="87">
        <f>447+64+2089+200+200+300+40</f>
        <v>3340</v>
      </c>
      <c r="C164" s="87">
        <v>4340</v>
      </c>
      <c r="D164" s="87">
        <v>1089.72</v>
      </c>
      <c r="E164" s="71">
        <f t="shared" si="5"/>
        <v>0.2510875576036866</v>
      </c>
    </row>
    <row r="165" spans="1:5" ht="12.75" customHeight="1">
      <c r="A165" s="23" t="s">
        <v>35</v>
      </c>
      <c r="B165" s="87">
        <v>5550</v>
      </c>
      <c r="C165" s="87">
        <v>9050</v>
      </c>
      <c r="D165" s="87">
        <v>5511.71</v>
      </c>
      <c r="E165" s="77">
        <f t="shared" si="5"/>
        <v>0.609028729281768</v>
      </c>
    </row>
    <row r="166" spans="1:5" ht="12.75" customHeight="1">
      <c r="A166" s="23" t="s">
        <v>43</v>
      </c>
      <c r="B166" s="87">
        <f>516+74+2410+1000+500+250</f>
        <v>4750</v>
      </c>
      <c r="C166" s="87">
        <v>11939.96</v>
      </c>
      <c r="D166" s="87">
        <v>623.28</v>
      </c>
      <c r="E166" s="71">
        <f t="shared" si="5"/>
        <v>0.052201179903450266</v>
      </c>
    </row>
    <row r="167" spans="1:5" ht="12.75" customHeight="1">
      <c r="A167" s="23" t="s">
        <v>26</v>
      </c>
      <c r="B167" s="87">
        <v>850</v>
      </c>
      <c r="C167" s="87">
        <v>4650</v>
      </c>
      <c r="D167" s="87">
        <v>1582.53</v>
      </c>
      <c r="E167" s="77">
        <f t="shared" si="5"/>
        <v>0.3403290322580645</v>
      </c>
    </row>
    <row r="168" spans="1:5" ht="12.75" customHeight="1">
      <c r="A168" s="23" t="s">
        <v>27</v>
      </c>
      <c r="B168" s="87">
        <v>1600</v>
      </c>
      <c r="C168" s="87">
        <v>3800</v>
      </c>
      <c r="D168" s="87">
        <v>1949.43</v>
      </c>
      <c r="E168" s="71">
        <f t="shared" si="5"/>
        <v>0.5130078947368422</v>
      </c>
    </row>
    <row r="169" spans="1:5" s="22" customFormat="1" ht="12.75" customHeight="1">
      <c r="A169" s="23" t="s">
        <v>44</v>
      </c>
      <c r="B169" s="87">
        <v>2050</v>
      </c>
      <c r="C169" s="87">
        <v>5586</v>
      </c>
      <c r="D169" s="87">
        <v>812.51</v>
      </c>
      <c r="E169" s="77">
        <f t="shared" si="5"/>
        <v>0.1454547081990691</v>
      </c>
    </row>
    <row r="170" spans="1:5" ht="12.75" customHeight="1">
      <c r="A170" s="23" t="s">
        <v>28</v>
      </c>
      <c r="B170" s="87">
        <v>1050</v>
      </c>
      <c r="C170" s="87">
        <v>5550</v>
      </c>
      <c r="D170" s="87">
        <v>512.65</v>
      </c>
      <c r="E170" s="71">
        <f t="shared" si="5"/>
        <v>0.09236936936936936</v>
      </c>
    </row>
    <row r="171" spans="1:5" ht="12.75" customHeight="1">
      <c r="A171" s="23" t="s">
        <v>29</v>
      </c>
      <c r="B171" s="87">
        <f>1550+700+100</f>
        <v>2350</v>
      </c>
      <c r="C171" s="87">
        <v>16850</v>
      </c>
      <c r="D171" s="87">
        <v>2765.17</v>
      </c>
      <c r="E171" s="77">
        <f t="shared" si="5"/>
        <v>0.16410504451038577</v>
      </c>
    </row>
    <row r="172" spans="1:5" ht="12.75" customHeight="1">
      <c r="A172" s="23" t="s">
        <v>30</v>
      </c>
      <c r="B172" s="87">
        <f>860+123+4017+100</f>
        <v>5100</v>
      </c>
      <c r="C172" s="87">
        <v>7100</v>
      </c>
      <c r="D172" s="87">
        <v>3090.9</v>
      </c>
      <c r="E172" s="71">
        <f t="shared" si="5"/>
        <v>0.4353380281690141</v>
      </c>
    </row>
    <row r="173" spans="1:5" ht="12.75" customHeight="1">
      <c r="A173" s="23" t="s">
        <v>10</v>
      </c>
      <c r="B173" s="87">
        <f>1600+1800+700+60</f>
        <v>4160</v>
      </c>
      <c r="C173" s="87">
        <v>4460</v>
      </c>
      <c r="D173" s="87">
        <v>739.92</v>
      </c>
      <c r="E173" s="77">
        <f t="shared" si="5"/>
        <v>0.16590134529147982</v>
      </c>
    </row>
    <row r="174" spans="1:5" ht="12.75" customHeight="1">
      <c r="A174" s="42" t="s">
        <v>31</v>
      </c>
      <c r="B174" s="88">
        <f>2500+1376+100</f>
        <v>3976</v>
      </c>
      <c r="C174" s="88">
        <v>9476</v>
      </c>
      <c r="D174" s="88">
        <v>2709.19</v>
      </c>
      <c r="E174" s="71">
        <f t="shared" si="5"/>
        <v>0.28590016884761504</v>
      </c>
    </row>
    <row r="175" spans="1:5" ht="12.75" customHeight="1">
      <c r="A175" s="52" t="s">
        <v>86</v>
      </c>
      <c r="B175" s="94"/>
      <c r="C175" s="89"/>
      <c r="D175" s="89"/>
      <c r="E175" s="78"/>
    </row>
    <row r="176" spans="1:5" ht="12.75" customHeight="1">
      <c r="A176" s="13" t="s">
        <v>32</v>
      </c>
      <c r="B176" s="85">
        <f>SUM(B178:B179)</f>
        <v>0</v>
      </c>
      <c r="C176" s="85">
        <f>SUM(C178:C179)</f>
        <v>2725.18</v>
      </c>
      <c r="D176" s="85">
        <f>SUM(D178:D179)</f>
        <v>0</v>
      </c>
      <c r="E176" s="63">
        <f>D176/C176</f>
        <v>0</v>
      </c>
    </row>
    <row r="177" spans="1:5" ht="12.75" customHeight="1">
      <c r="A177" s="20" t="s">
        <v>38</v>
      </c>
      <c r="B177" s="81"/>
      <c r="C177" s="81"/>
      <c r="D177" s="81"/>
      <c r="E177" s="58"/>
    </row>
    <row r="178" spans="1:16" ht="12.75" customHeight="1">
      <c r="A178" s="12" t="s">
        <v>7</v>
      </c>
      <c r="B178" s="56">
        <f>B181</f>
        <v>0</v>
      </c>
      <c r="C178" s="56">
        <f>C181</f>
        <v>2725.18</v>
      </c>
      <c r="D178" s="56">
        <v>0</v>
      </c>
      <c r="E178" s="70">
        <f>D178/C178</f>
        <v>0</v>
      </c>
      <c r="L178" s="4"/>
      <c r="M178" s="4"/>
      <c r="N178" s="4"/>
      <c r="O178" s="4"/>
      <c r="P178" s="4"/>
    </row>
    <row r="179" spans="1:16" ht="12.75" customHeight="1">
      <c r="A179" s="16" t="s">
        <v>8</v>
      </c>
      <c r="B179" s="83">
        <f>B189</f>
        <v>0</v>
      </c>
      <c r="C179" s="83">
        <v>0</v>
      </c>
      <c r="D179" s="83">
        <v>0</v>
      </c>
      <c r="E179" s="60">
        <v>0</v>
      </c>
      <c r="L179" s="4"/>
      <c r="M179" s="4"/>
      <c r="N179" s="4"/>
      <c r="O179" s="4"/>
      <c r="P179" s="4"/>
    </row>
    <row r="180" spans="1:16" ht="12.75" customHeight="1">
      <c r="A180" s="21" t="s">
        <v>68</v>
      </c>
      <c r="B180" s="81"/>
      <c r="C180" s="81"/>
      <c r="D180" s="81"/>
      <c r="E180" s="58"/>
      <c r="L180" s="4"/>
      <c r="M180" s="4"/>
      <c r="N180" s="4"/>
      <c r="O180" s="4"/>
      <c r="P180" s="4"/>
    </row>
    <row r="181" spans="1:16" ht="12.75" customHeight="1">
      <c r="A181" s="44" t="s">
        <v>41</v>
      </c>
      <c r="B181" s="89">
        <v>0</v>
      </c>
      <c r="C181" s="89">
        <v>2725.18</v>
      </c>
      <c r="D181" s="89">
        <v>0</v>
      </c>
      <c r="E181" s="71">
        <f>D181/C181</f>
        <v>0</v>
      </c>
      <c r="L181" s="32"/>
      <c r="M181" s="29"/>
      <c r="N181" s="29"/>
      <c r="O181" s="29"/>
      <c r="P181" s="30"/>
    </row>
    <row r="182" spans="1:16" ht="12.75" customHeight="1">
      <c r="A182" s="48" t="s">
        <v>45</v>
      </c>
      <c r="B182" s="84"/>
      <c r="C182" s="84"/>
      <c r="D182" s="84"/>
      <c r="E182" s="77"/>
      <c r="L182" s="32"/>
      <c r="M182" s="29"/>
      <c r="N182" s="29"/>
      <c r="O182" s="29"/>
      <c r="P182" s="30"/>
    </row>
    <row r="183" spans="1:16" ht="12.75" customHeight="1">
      <c r="A183" s="41" t="s">
        <v>32</v>
      </c>
      <c r="B183" s="55">
        <f>SUM(B188:B195)</f>
        <v>5712</v>
      </c>
      <c r="C183" s="55">
        <f>SUM(C188:C195)</f>
        <v>12660.2</v>
      </c>
      <c r="D183" s="55">
        <f>SUM(D188:D195)</f>
        <v>4453.93</v>
      </c>
      <c r="E183" s="71">
        <f t="shared" si="5"/>
        <v>0.35180565867837793</v>
      </c>
      <c r="L183" s="32"/>
      <c r="M183" s="29"/>
      <c r="N183" s="29"/>
      <c r="O183" s="29"/>
      <c r="P183" s="30"/>
    </row>
    <row r="184" spans="1:16" s="24" customFormat="1" ht="12.75" customHeight="1">
      <c r="A184" s="20" t="s">
        <v>38</v>
      </c>
      <c r="B184" s="81"/>
      <c r="C184" s="81"/>
      <c r="D184" s="81"/>
      <c r="E184" s="77"/>
      <c r="L184" s="32"/>
      <c r="M184" s="29"/>
      <c r="N184" s="29"/>
      <c r="O184" s="29"/>
      <c r="P184" s="30"/>
    </row>
    <row r="185" spans="1:16" ht="12.75" customHeight="1">
      <c r="A185" s="12" t="s">
        <v>7</v>
      </c>
      <c r="B185" s="56">
        <f>SUM(B188:B195)-B186</f>
        <v>5712</v>
      </c>
      <c r="C185" s="56">
        <f>SUM(C188:C195)-C186</f>
        <v>12660.2</v>
      </c>
      <c r="D185" s="56">
        <f>SUM(D188:D195)-D186</f>
        <v>4453.93</v>
      </c>
      <c r="E185" s="71">
        <f t="shared" si="5"/>
        <v>0.35180565867837793</v>
      </c>
      <c r="L185" s="4"/>
      <c r="M185" s="29"/>
      <c r="N185" s="29"/>
      <c r="O185" s="29"/>
      <c r="P185" s="30"/>
    </row>
    <row r="186" spans="1:16" ht="12.75" customHeight="1">
      <c r="A186" s="13" t="s">
        <v>8</v>
      </c>
      <c r="B186" s="80">
        <v>0</v>
      </c>
      <c r="C186" s="80">
        <v>0</v>
      </c>
      <c r="D186" s="80">
        <v>0</v>
      </c>
      <c r="E186" s="77"/>
      <c r="L186" s="4"/>
      <c r="M186" s="4"/>
      <c r="N186" s="4"/>
      <c r="O186" s="4"/>
      <c r="P186" s="4"/>
    </row>
    <row r="187" spans="1:16" ht="12.75" customHeight="1">
      <c r="A187" s="23" t="s">
        <v>69</v>
      </c>
      <c r="B187" s="81"/>
      <c r="C187" s="81"/>
      <c r="D187" s="81"/>
      <c r="E187" s="71"/>
      <c r="L187" s="4"/>
      <c r="M187" s="4"/>
      <c r="N187" s="4"/>
      <c r="O187" s="4"/>
      <c r="P187" s="4"/>
    </row>
    <row r="188" spans="1:5" ht="12.75" customHeight="1">
      <c r="A188" s="23" t="s">
        <v>13</v>
      </c>
      <c r="B188" s="87">
        <v>2162</v>
      </c>
      <c r="C188" s="87">
        <v>2162</v>
      </c>
      <c r="D188" s="87">
        <v>0</v>
      </c>
      <c r="E188" s="77">
        <f t="shared" si="5"/>
        <v>0</v>
      </c>
    </row>
    <row r="189" spans="1:5" ht="12.75" customHeight="1">
      <c r="A189" s="23" t="s">
        <v>82</v>
      </c>
      <c r="B189" s="87">
        <v>0</v>
      </c>
      <c r="C189" s="87">
        <v>1200</v>
      </c>
      <c r="D189" s="87">
        <v>0</v>
      </c>
      <c r="E189" s="71">
        <f t="shared" si="5"/>
        <v>0</v>
      </c>
    </row>
    <row r="190" spans="1:5" ht="12.75" customHeight="1">
      <c r="A190" s="23" t="s">
        <v>20</v>
      </c>
      <c r="B190" s="87">
        <v>0</v>
      </c>
      <c r="C190" s="87">
        <v>1300</v>
      </c>
      <c r="D190" s="87">
        <v>0</v>
      </c>
      <c r="E190" s="77">
        <f t="shared" si="5"/>
        <v>0</v>
      </c>
    </row>
    <row r="191" spans="1:5" ht="12.75" customHeight="1">
      <c r="A191" s="23" t="s">
        <v>21</v>
      </c>
      <c r="B191" s="87">
        <v>1150</v>
      </c>
      <c r="C191" s="87">
        <v>3650</v>
      </c>
      <c r="D191" s="87">
        <v>2712.6</v>
      </c>
      <c r="E191" s="71">
        <f t="shared" si="5"/>
        <v>0.7431780821917808</v>
      </c>
    </row>
    <row r="192" spans="1:5" ht="12.75" customHeight="1">
      <c r="A192" s="23" t="s">
        <v>22</v>
      </c>
      <c r="B192" s="87">
        <f>500+250+1000</f>
        <v>1750</v>
      </c>
      <c r="C192" s="87">
        <f>500+250+1000+1000</f>
        <v>2750</v>
      </c>
      <c r="D192" s="87">
        <v>1741.33</v>
      </c>
      <c r="E192" s="77">
        <f t="shared" si="5"/>
        <v>0.633210909090909</v>
      </c>
    </row>
    <row r="193" spans="1:5" ht="12.75" customHeight="1">
      <c r="A193" s="23" t="s">
        <v>25</v>
      </c>
      <c r="B193" s="87">
        <v>50</v>
      </c>
      <c r="C193" s="87">
        <v>50</v>
      </c>
      <c r="D193" s="87">
        <v>0</v>
      </c>
      <c r="E193" s="71">
        <f t="shared" si="5"/>
        <v>0</v>
      </c>
    </row>
    <row r="194" spans="1:5" ht="12.75" customHeight="1">
      <c r="A194" s="23" t="s">
        <v>29</v>
      </c>
      <c r="B194" s="87">
        <v>0</v>
      </c>
      <c r="C194" s="87">
        <v>948.2</v>
      </c>
      <c r="D194" s="87">
        <v>0</v>
      </c>
      <c r="E194" s="77">
        <f t="shared" si="5"/>
        <v>0</v>
      </c>
    </row>
    <row r="195" spans="1:5" ht="12.75" customHeight="1">
      <c r="A195" s="23" t="s">
        <v>10</v>
      </c>
      <c r="B195" s="87">
        <v>600</v>
      </c>
      <c r="C195" s="87">
        <v>600</v>
      </c>
      <c r="D195" s="87">
        <v>0</v>
      </c>
      <c r="E195" s="71">
        <f t="shared" si="5"/>
        <v>0</v>
      </c>
    </row>
    <row r="196" spans="1:5" ht="12.75" customHeight="1">
      <c r="A196" s="96" t="s">
        <v>46</v>
      </c>
      <c r="B196" s="97"/>
      <c r="C196" s="97"/>
      <c r="D196" s="97"/>
      <c r="E196" s="98"/>
    </row>
    <row r="197" spans="1:5" ht="12.75" customHeight="1">
      <c r="A197" s="12" t="s">
        <v>5</v>
      </c>
      <c r="B197" s="56">
        <f>SUM(B199:B200)</f>
        <v>376991</v>
      </c>
      <c r="C197" s="56">
        <f>SUM(C199:C200)</f>
        <v>584935.89</v>
      </c>
      <c r="D197" s="56">
        <f>SUM(D199:D200)</f>
        <v>119737.27999999998</v>
      </c>
      <c r="E197" s="77">
        <f t="shared" si="5"/>
        <v>0.20470154430086343</v>
      </c>
    </row>
    <row r="198" spans="1:5" ht="12.75" customHeight="1">
      <c r="A198" s="12" t="s">
        <v>38</v>
      </c>
      <c r="B198" s="56"/>
      <c r="C198" s="56"/>
      <c r="D198" s="56"/>
      <c r="E198" s="71"/>
    </row>
    <row r="199" spans="1:5" ht="12.75" customHeight="1">
      <c r="A199" s="12" t="s">
        <v>7</v>
      </c>
      <c r="B199" s="82">
        <f>B205+B237+B277+B269</f>
        <v>368991</v>
      </c>
      <c r="C199" s="82">
        <f>C205+C237+C277+C269</f>
        <v>576935.89</v>
      </c>
      <c r="D199" s="82">
        <f>D205+D237+D277</f>
        <v>119737.27999999998</v>
      </c>
      <c r="E199" s="71">
        <f t="shared" si="5"/>
        <v>0.20754000934141917</v>
      </c>
    </row>
    <row r="200" spans="1:5" ht="12.75" customHeight="1">
      <c r="A200" s="13" t="s">
        <v>8</v>
      </c>
      <c r="B200" s="83">
        <f>B238+B206+B278</f>
        <v>8000</v>
      </c>
      <c r="C200" s="83">
        <f>C238+C206+C278</f>
        <v>8000</v>
      </c>
      <c r="D200" s="83">
        <f>D238+D206+D278</f>
        <v>0</v>
      </c>
      <c r="E200" s="77">
        <f t="shared" si="5"/>
        <v>0</v>
      </c>
    </row>
    <row r="201" spans="1:5" ht="12.75" customHeight="1">
      <c r="A201" s="20" t="s">
        <v>38</v>
      </c>
      <c r="B201" s="81"/>
      <c r="C201" s="81"/>
      <c r="D201" s="81"/>
      <c r="E201" s="71"/>
    </row>
    <row r="202" spans="1:5" ht="12.75" customHeight="1">
      <c r="A202" s="50" t="s">
        <v>50</v>
      </c>
      <c r="B202" s="56"/>
      <c r="C202" s="56"/>
      <c r="D202" s="56"/>
      <c r="E202" s="71"/>
    </row>
    <row r="203" spans="1:5" ht="12.75" customHeight="1">
      <c r="A203" s="12" t="s">
        <v>32</v>
      </c>
      <c r="B203" s="56">
        <f>B205+B206</f>
        <v>111943</v>
      </c>
      <c r="C203" s="56">
        <f>C205+C206</f>
        <v>138739.65</v>
      </c>
      <c r="D203" s="56">
        <f>D205+D206</f>
        <v>6010.240000000001</v>
      </c>
      <c r="E203" s="77">
        <f t="shared" si="5"/>
        <v>0.04332027650350856</v>
      </c>
    </row>
    <row r="204" spans="1:5" ht="12.75" customHeight="1">
      <c r="A204" s="12" t="s">
        <v>38</v>
      </c>
      <c r="B204" s="56"/>
      <c r="C204" s="56"/>
      <c r="D204" s="56"/>
      <c r="E204" s="71"/>
    </row>
    <row r="205" spans="1:5" ht="12.75" customHeight="1">
      <c r="A205" s="12" t="s">
        <v>7</v>
      </c>
      <c r="B205" s="82">
        <f>SUM(B208:B233)-B206</f>
        <v>111943</v>
      </c>
      <c r="C205" s="82">
        <f>SUM(C208:C233)-C206</f>
        <v>138739.65</v>
      </c>
      <c r="D205" s="82">
        <f>SUM(D208:D233)-D206</f>
        <v>6010.240000000001</v>
      </c>
      <c r="E205" s="71">
        <f t="shared" si="5"/>
        <v>0.04332027650350856</v>
      </c>
    </row>
    <row r="206" spans="1:5" ht="12.75" customHeight="1">
      <c r="A206" s="13" t="s">
        <v>8</v>
      </c>
      <c r="B206" s="85">
        <v>0</v>
      </c>
      <c r="C206" s="85">
        <v>0</v>
      </c>
      <c r="D206" s="85">
        <v>0</v>
      </c>
      <c r="E206" s="77"/>
    </row>
    <row r="207" spans="1:5" ht="12.75" customHeight="1">
      <c r="A207" s="21" t="s">
        <v>38</v>
      </c>
      <c r="B207" s="81"/>
      <c r="C207" s="81"/>
      <c r="D207" s="81"/>
      <c r="E207" s="71"/>
    </row>
    <row r="208" spans="1:5" ht="12.75" customHeight="1">
      <c r="A208" s="40" t="s">
        <v>13</v>
      </c>
      <c r="B208" s="90">
        <v>8400</v>
      </c>
      <c r="C208" s="90">
        <v>8400</v>
      </c>
      <c r="D208" s="90">
        <v>0</v>
      </c>
      <c r="E208" s="71">
        <f t="shared" si="5"/>
        <v>0</v>
      </c>
    </row>
    <row r="209" spans="1:5" ht="12.75" customHeight="1">
      <c r="A209" s="23" t="s">
        <v>14</v>
      </c>
      <c r="B209" s="86">
        <v>5250</v>
      </c>
      <c r="C209" s="86">
        <v>1250</v>
      </c>
      <c r="D209" s="86">
        <v>395.64</v>
      </c>
      <c r="E209" s="71">
        <f t="shared" si="5"/>
        <v>0.316512</v>
      </c>
    </row>
    <row r="210" spans="1:5" ht="12.75" customHeight="1">
      <c r="A210" s="23" t="s">
        <v>15</v>
      </c>
      <c r="B210" s="86">
        <v>2000</v>
      </c>
      <c r="C210" s="86">
        <v>2000</v>
      </c>
      <c r="D210" s="86">
        <v>0</v>
      </c>
      <c r="E210" s="77">
        <f>D210/C210</f>
        <v>0</v>
      </c>
    </row>
    <row r="211" spans="1:5" ht="12.75" customHeight="1">
      <c r="A211" s="23" t="s">
        <v>16</v>
      </c>
      <c r="B211" s="86">
        <v>4000</v>
      </c>
      <c r="C211" s="86">
        <v>4000</v>
      </c>
      <c r="D211" s="86">
        <v>589.31</v>
      </c>
      <c r="E211" s="71">
        <f>D211/C211</f>
        <v>0.1473275</v>
      </c>
    </row>
    <row r="212" spans="1:5" ht="12.75" customHeight="1">
      <c r="A212" s="23" t="s">
        <v>17</v>
      </c>
      <c r="B212" s="87">
        <v>5200</v>
      </c>
      <c r="C212" s="87">
        <v>8600</v>
      </c>
      <c r="D212" s="87">
        <v>388.41</v>
      </c>
      <c r="E212" s="71">
        <f t="shared" si="5"/>
        <v>0.04516395348837209</v>
      </c>
    </row>
    <row r="213" spans="1:5" ht="12.75" customHeight="1">
      <c r="A213" s="23" t="s">
        <v>9</v>
      </c>
      <c r="B213" s="87">
        <v>3950</v>
      </c>
      <c r="C213" s="87">
        <v>3950</v>
      </c>
      <c r="D213" s="87">
        <v>0</v>
      </c>
      <c r="E213" s="71">
        <f t="shared" si="5"/>
        <v>0</v>
      </c>
    </row>
    <row r="214" spans="1:5" ht="12.75" customHeight="1">
      <c r="A214" s="23" t="s">
        <v>18</v>
      </c>
      <c r="B214" s="87">
        <v>4200</v>
      </c>
      <c r="C214" s="87">
        <v>1700</v>
      </c>
      <c r="D214" s="87">
        <v>742.19</v>
      </c>
      <c r="E214" s="77">
        <f>D214/C214</f>
        <v>0.4365823529411765</v>
      </c>
    </row>
    <row r="215" spans="1:5" ht="12.75" customHeight="1">
      <c r="A215" s="23" t="s">
        <v>19</v>
      </c>
      <c r="B215" s="87">
        <v>3900</v>
      </c>
      <c r="C215" s="87">
        <v>1800</v>
      </c>
      <c r="D215" s="87">
        <v>0</v>
      </c>
      <c r="E215" s="71">
        <f>D215/C215</f>
        <v>0</v>
      </c>
    </row>
    <row r="216" spans="1:5" ht="12.75" customHeight="1">
      <c r="A216" s="23" t="s">
        <v>20</v>
      </c>
      <c r="B216" s="87">
        <v>4200</v>
      </c>
      <c r="C216" s="87">
        <v>5600</v>
      </c>
      <c r="D216" s="87">
        <v>1842.05</v>
      </c>
      <c r="E216" s="71">
        <f t="shared" si="5"/>
        <v>0.3289375</v>
      </c>
    </row>
    <row r="217" spans="1:5" ht="12.75" customHeight="1">
      <c r="A217" s="23" t="s">
        <v>41</v>
      </c>
      <c r="B217" s="87">
        <v>2000</v>
      </c>
      <c r="C217" s="87">
        <v>2000</v>
      </c>
      <c r="D217" s="87">
        <v>0</v>
      </c>
      <c r="E217" s="71">
        <f t="shared" si="5"/>
        <v>0</v>
      </c>
    </row>
    <row r="218" spans="1:5" ht="12.75" customHeight="1">
      <c r="A218" s="23" t="s">
        <v>11</v>
      </c>
      <c r="B218" s="87">
        <v>3300</v>
      </c>
      <c r="C218" s="87">
        <v>3300</v>
      </c>
      <c r="D218" s="87">
        <v>0</v>
      </c>
      <c r="E218" s="77">
        <f>D218/C218</f>
        <v>0</v>
      </c>
    </row>
    <row r="219" spans="1:5" ht="12.75" customHeight="1">
      <c r="A219" s="23" t="s">
        <v>21</v>
      </c>
      <c r="B219" s="87">
        <v>4450</v>
      </c>
      <c r="C219" s="87">
        <v>4450</v>
      </c>
      <c r="D219" s="87">
        <v>83.46</v>
      </c>
      <c r="E219" s="71">
        <f>D219/C219</f>
        <v>0.01875505617977528</v>
      </c>
    </row>
    <row r="220" spans="1:5" ht="12.75" customHeight="1">
      <c r="A220" s="23" t="s">
        <v>22</v>
      </c>
      <c r="B220" s="87">
        <v>2200</v>
      </c>
      <c r="C220" s="87">
        <v>4700</v>
      </c>
      <c r="D220" s="87">
        <v>0</v>
      </c>
      <c r="E220" s="71">
        <f t="shared" si="5"/>
        <v>0</v>
      </c>
    </row>
    <row r="221" spans="1:5" ht="12.75" customHeight="1">
      <c r="A221" s="23" t="s">
        <v>23</v>
      </c>
      <c r="B221" s="87">
        <v>4200</v>
      </c>
      <c r="C221" s="87">
        <v>4200</v>
      </c>
      <c r="D221" s="87">
        <v>0</v>
      </c>
      <c r="E221" s="71">
        <f aca="true" t="shared" si="6" ref="E221:E293">D221/C221</f>
        <v>0</v>
      </c>
    </row>
    <row r="222" spans="1:5" ht="12.75" customHeight="1">
      <c r="A222" s="23" t="s">
        <v>24</v>
      </c>
      <c r="B222" s="87">
        <v>3800</v>
      </c>
      <c r="C222" s="87">
        <v>2300</v>
      </c>
      <c r="D222" s="87">
        <v>134.24</v>
      </c>
      <c r="E222" s="77">
        <f>D222/C222</f>
        <v>0.058365217391304354</v>
      </c>
    </row>
    <row r="223" spans="1:5" ht="12.75" customHeight="1">
      <c r="A223" s="23" t="s">
        <v>25</v>
      </c>
      <c r="B223" s="87">
        <v>4150</v>
      </c>
      <c r="C223" s="87">
        <v>4150</v>
      </c>
      <c r="D223" s="87">
        <v>0</v>
      </c>
      <c r="E223" s="71">
        <f>D223/C223</f>
        <v>0</v>
      </c>
    </row>
    <row r="224" spans="1:5" ht="12.75" customHeight="1">
      <c r="A224" s="23" t="s">
        <v>35</v>
      </c>
      <c r="B224" s="87">
        <v>6300</v>
      </c>
      <c r="C224" s="87">
        <v>8800</v>
      </c>
      <c r="D224" s="87">
        <v>0</v>
      </c>
      <c r="E224" s="71">
        <f t="shared" si="6"/>
        <v>0</v>
      </c>
    </row>
    <row r="225" spans="1:5" ht="12.75" customHeight="1">
      <c r="A225" s="23" t="s">
        <v>43</v>
      </c>
      <c r="B225" s="87">
        <v>2900</v>
      </c>
      <c r="C225" s="87">
        <v>6050</v>
      </c>
      <c r="D225" s="87">
        <v>0</v>
      </c>
      <c r="E225" s="71">
        <f t="shared" si="6"/>
        <v>0</v>
      </c>
    </row>
    <row r="226" spans="1:5" ht="12.75" customHeight="1">
      <c r="A226" s="23" t="s">
        <v>26</v>
      </c>
      <c r="B226" s="87">
        <v>5050</v>
      </c>
      <c r="C226" s="87">
        <v>4450</v>
      </c>
      <c r="D226" s="87">
        <v>403.25</v>
      </c>
      <c r="E226" s="71">
        <f t="shared" si="6"/>
        <v>0.0906179775280899</v>
      </c>
    </row>
    <row r="227" spans="1:5" ht="12.75" customHeight="1">
      <c r="A227" s="23" t="s">
        <v>27</v>
      </c>
      <c r="B227" s="87">
        <v>4500</v>
      </c>
      <c r="C227" s="87">
        <v>8351.43</v>
      </c>
      <c r="D227" s="87">
        <v>603.76</v>
      </c>
      <c r="E227" s="77">
        <f t="shared" si="6"/>
        <v>0.07229420590246222</v>
      </c>
    </row>
    <row r="228" spans="1:5" ht="12.75" customHeight="1">
      <c r="A228" s="23" t="s">
        <v>44</v>
      </c>
      <c r="B228" s="87">
        <v>3579</v>
      </c>
      <c r="C228" s="87">
        <v>6579</v>
      </c>
      <c r="D228" s="87">
        <v>0</v>
      </c>
      <c r="E228" s="71">
        <f t="shared" si="6"/>
        <v>0</v>
      </c>
    </row>
    <row r="229" spans="1:5" ht="12.75" customHeight="1">
      <c r="A229" s="23" t="s">
        <v>28</v>
      </c>
      <c r="B229" s="87">
        <v>6500</v>
      </c>
      <c r="C229" s="87">
        <v>8000</v>
      </c>
      <c r="D229" s="87">
        <v>0</v>
      </c>
      <c r="E229" s="71">
        <f t="shared" si="6"/>
        <v>0</v>
      </c>
    </row>
    <row r="230" spans="1:5" ht="13.5">
      <c r="A230" s="23" t="s">
        <v>29</v>
      </c>
      <c r="B230" s="87">
        <v>5400</v>
      </c>
      <c r="C230" s="87">
        <v>6000</v>
      </c>
      <c r="D230" s="87">
        <v>393.33</v>
      </c>
      <c r="E230" s="71">
        <f t="shared" si="6"/>
        <v>0.065555</v>
      </c>
    </row>
    <row r="231" spans="1:5" ht="13.5">
      <c r="A231" s="23" t="s">
        <v>30</v>
      </c>
      <c r="B231" s="87">
        <v>1000</v>
      </c>
      <c r="C231" s="87">
        <v>10500</v>
      </c>
      <c r="D231" s="87">
        <v>0</v>
      </c>
      <c r="E231" s="71">
        <f t="shared" si="6"/>
        <v>0</v>
      </c>
    </row>
    <row r="232" spans="1:5" ht="12.75" customHeight="1">
      <c r="A232" s="23" t="s">
        <v>10</v>
      </c>
      <c r="B232" s="87">
        <v>4914</v>
      </c>
      <c r="C232" s="87">
        <v>6509.22</v>
      </c>
      <c r="D232" s="87">
        <v>434.6</v>
      </c>
      <c r="E232" s="77">
        <f t="shared" si="6"/>
        <v>0.06676683227790733</v>
      </c>
    </row>
    <row r="233" spans="1:5" ht="12.75" customHeight="1">
      <c r="A233" s="42" t="s">
        <v>31</v>
      </c>
      <c r="B233" s="88">
        <v>6600</v>
      </c>
      <c r="C233" s="88">
        <v>11100</v>
      </c>
      <c r="D233" s="88">
        <v>0</v>
      </c>
      <c r="E233" s="71">
        <f t="shared" si="6"/>
        <v>0</v>
      </c>
    </row>
    <row r="234" spans="1:5" ht="12.75" customHeight="1">
      <c r="A234" s="48" t="s">
        <v>47</v>
      </c>
      <c r="B234" s="93"/>
      <c r="C234" s="84"/>
      <c r="D234" s="84"/>
      <c r="E234" s="71"/>
    </row>
    <row r="235" spans="1:5" ht="12.75" customHeight="1">
      <c r="A235" s="13" t="s">
        <v>5</v>
      </c>
      <c r="B235" s="85">
        <f>B237+B238</f>
        <v>251748</v>
      </c>
      <c r="C235" s="85">
        <f>C237+C238</f>
        <v>428796.24000000005</v>
      </c>
      <c r="D235" s="85">
        <f>D237+D238</f>
        <v>109467.03999999998</v>
      </c>
      <c r="E235" s="71">
        <f>D235/C235</f>
        <v>0.25528917884168006</v>
      </c>
    </row>
    <row r="236" spans="1:5" ht="12.75" customHeight="1">
      <c r="A236" s="13" t="s">
        <v>38</v>
      </c>
      <c r="B236" s="85"/>
      <c r="C236" s="85"/>
      <c r="D236" s="85"/>
      <c r="E236" s="71"/>
    </row>
    <row r="237" spans="1:5" ht="12.75" customHeight="1">
      <c r="A237" s="13" t="s">
        <v>60</v>
      </c>
      <c r="B237" s="85">
        <f>SUM(B240:B265)-B238</f>
        <v>243748</v>
      </c>
      <c r="C237" s="85">
        <f>SUM(C240:C265)-C238</f>
        <v>420796.24000000005</v>
      </c>
      <c r="D237" s="85">
        <f>SUM(D240:D265)-D238</f>
        <v>109467.03999999998</v>
      </c>
      <c r="E237" s="77">
        <f t="shared" si="6"/>
        <v>0.2601426286508643</v>
      </c>
    </row>
    <row r="238" spans="1:5" ht="12.75" customHeight="1">
      <c r="A238" s="13" t="s">
        <v>61</v>
      </c>
      <c r="B238" s="85">
        <f>B244</f>
        <v>8000</v>
      </c>
      <c r="C238" s="85">
        <f>C244</f>
        <v>8000</v>
      </c>
      <c r="D238" s="85">
        <f>D244</f>
        <v>0</v>
      </c>
      <c r="E238" s="71">
        <f t="shared" si="6"/>
        <v>0</v>
      </c>
    </row>
    <row r="239" spans="1:5" ht="12.75" customHeight="1">
      <c r="A239" s="23" t="s">
        <v>6</v>
      </c>
      <c r="B239" s="87"/>
      <c r="C239" s="87"/>
      <c r="D239" s="87"/>
      <c r="E239" s="71"/>
    </row>
    <row r="240" spans="1:5" ht="12.75" customHeight="1">
      <c r="A240" s="23" t="s">
        <v>13</v>
      </c>
      <c r="B240" s="87">
        <v>1000</v>
      </c>
      <c r="C240" s="87">
        <v>1000</v>
      </c>
      <c r="D240" s="87">
        <v>0</v>
      </c>
      <c r="E240" s="71">
        <f t="shared" si="6"/>
        <v>0</v>
      </c>
    </row>
    <row r="241" spans="1:5" ht="12.75" customHeight="1">
      <c r="A241" s="23" t="s">
        <v>14</v>
      </c>
      <c r="B241" s="87">
        <v>10594</v>
      </c>
      <c r="C241" s="87">
        <v>13094</v>
      </c>
      <c r="D241" s="87">
        <v>7185.52</v>
      </c>
      <c r="E241" s="71">
        <f t="shared" si="6"/>
        <v>0.5487643195356652</v>
      </c>
    </row>
    <row r="242" spans="1:12" ht="12.75" customHeight="1">
      <c r="A242" s="23" t="s">
        <v>16</v>
      </c>
      <c r="B242" s="87">
        <v>0</v>
      </c>
      <c r="C242" s="87">
        <v>7742.16</v>
      </c>
      <c r="D242" s="87">
        <v>0</v>
      </c>
      <c r="E242" s="71">
        <f>D242/C242</f>
        <v>0</v>
      </c>
      <c r="L242" s="14"/>
    </row>
    <row r="243" spans="1:5" ht="12.75" customHeight="1">
      <c r="A243" s="23" t="s">
        <v>17</v>
      </c>
      <c r="B243" s="87">
        <f>36850-8000</f>
        <v>28850</v>
      </c>
      <c r="C243" s="87">
        <v>48072.56</v>
      </c>
      <c r="D243" s="87">
        <v>11351.98</v>
      </c>
      <c r="E243" s="77">
        <f t="shared" si="6"/>
        <v>0.23614261441454334</v>
      </c>
    </row>
    <row r="244" spans="1:5" ht="12.75" customHeight="1">
      <c r="A244" s="23" t="s">
        <v>59</v>
      </c>
      <c r="B244" s="87">
        <v>8000</v>
      </c>
      <c r="C244" s="87">
        <v>8000</v>
      </c>
      <c r="D244" s="87">
        <v>0</v>
      </c>
      <c r="E244" s="71">
        <f t="shared" si="6"/>
        <v>0</v>
      </c>
    </row>
    <row r="245" spans="1:5" ht="12.75" customHeight="1">
      <c r="A245" s="23" t="s">
        <v>9</v>
      </c>
      <c r="B245" s="87">
        <v>2750</v>
      </c>
      <c r="C245" s="87">
        <v>2750</v>
      </c>
      <c r="D245" s="87">
        <v>137.35</v>
      </c>
      <c r="E245" s="71">
        <f t="shared" si="6"/>
        <v>0.04994545454545454</v>
      </c>
    </row>
    <row r="246" spans="1:5" ht="12.75" customHeight="1">
      <c r="A246" s="23" t="s">
        <v>18</v>
      </c>
      <c r="B246" s="87">
        <v>3000</v>
      </c>
      <c r="C246" s="87">
        <v>4792.38</v>
      </c>
      <c r="D246" s="87">
        <v>1774.55</v>
      </c>
      <c r="E246" s="71">
        <f t="shared" si="6"/>
        <v>0.37028574528731023</v>
      </c>
    </row>
    <row r="247" spans="1:5" s="4" customFormat="1" ht="12.75" customHeight="1">
      <c r="A247" s="23" t="s">
        <v>19</v>
      </c>
      <c r="B247" s="87">
        <v>9600</v>
      </c>
      <c r="C247" s="87">
        <v>11700</v>
      </c>
      <c r="D247" s="87">
        <v>4058.83</v>
      </c>
      <c r="E247" s="77">
        <f t="shared" si="6"/>
        <v>0.346908547008547</v>
      </c>
    </row>
    <row r="248" spans="1:5" ht="12.75" customHeight="1">
      <c r="A248" s="23" t="s">
        <v>20</v>
      </c>
      <c r="B248" s="87">
        <v>44081</v>
      </c>
      <c r="C248" s="87">
        <v>69243.75</v>
      </c>
      <c r="D248" s="87">
        <v>8393</v>
      </c>
      <c r="E248" s="71">
        <f t="shared" si="6"/>
        <v>0.12120949544182688</v>
      </c>
    </row>
    <row r="249" spans="1:5" ht="12.75" customHeight="1">
      <c r="A249" s="23" t="s">
        <v>41</v>
      </c>
      <c r="B249" s="87">
        <v>3300</v>
      </c>
      <c r="C249" s="87">
        <v>4450</v>
      </c>
      <c r="D249" s="87">
        <v>1552.59</v>
      </c>
      <c r="E249" s="71">
        <f t="shared" si="6"/>
        <v>0.34889662921348313</v>
      </c>
    </row>
    <row r="250" spans="1:5" ht="12.75" customHeight="1">
      <c r="A250" s="23" t="s">
        <v>11</v>
      </c>
      <c r="B250" s="87">
        <v>15204</v>
      </c>
      <c r="C250" s="87">
        <v>28138.84</v>
      </c>
      <c r="D250" s="87">
        <v>7728.93</v>
      </c>
      <c r="E250" s="71">
        <f t="shared" si="6"/>
        <v>0.2746712373360096</v>
      </c>
    </row>
    <row r="251" spans="1:5" ht="12.75" customHeight="1">
      <c r="A251" s="23" t="s">
        <v>21</v>
      </c>
      <c r="B251" s="87">
        <v>8993</v>
      </c>
      <c r="C251" s="87">
        <v>22035.94</v>
      </c>
      <c r="D251" s="87">
        <v>3742.69</v>
      </c>
      <c r="E251" s="71">
        <f t="shared" si="6"/>
        <v>0.16984480807263044</v>
      </c>
    </row>
    <row r="252" spans="1:12" ht="12.75" customHeight="1">
      <c r="A252" s="23" t="s">
        <v>22</v>
      </c>
      <c r="B252" s="87">
        <v>19291</v>
      </c>
      <c r="C252" s="87">
        <v>25774.52</v>
      </c>
      <c r="D252" s="87">
        <v>8609.42</v>
      </c>
      <c r="E252" s="77">
        <f t="shared" si="6"/>
        <v>0.3340283349602631</v>
      </c>
      <c r="J252" s="95"/>
      <c r="K252" s="95"/>
      <c r="L252" s="95"/>
    </row>
    <row r="253" spans="1:5" ht="12.75" customHeight="1">
      <c r="A253" s="23" t="s">
        <v>23</v>
      </c>
      <c r="B253" s="87">
        <v>4857</v>
      </c>
      <c r="C253" s="87">
        <v>14378</v>
      </c>
      <c r="D253" s="87">
        <v>12513.18</v>
      </c>
      <c r="E253" s="71">
        <f t="shared" si="6"/>
        <v>0.8703004590346363</v>
      </c>
    </row>
    <row r="254" spans="1:5" ht="12.75" customHeight="1">
      <c r="A254" s="23" t="s">
        <v>24</v>
      </c>
      <c r="B254" s="87">
        <v>6064</v>
      </c>
      <c r="C254" s="87">
        <v>9064</v>
      </c>
      <c r="D254" s="87">
        <v>0</v>
      </c>
      <c r="E254" s="71">
        <f t="shared" si="6"/>
        <v>0</v>
      </c>
    </row>
    <row r="255" spans="1:5" ht="12.75" customHeight="1">
      <c r="A255" s="23" t="s">
        <v>25</v>
      </c>
      <c r="B255" s="87">
        <v>6310</v>
      </c>
      <c r="C255" s="87">
        <v>15624.55</v>
      </c>
      <c r="D255" s="87">
        <v>1782.39</v>
      </c>
      <c r="E255" s="71">
        <f t="shared" si="6"/>
        <v>0.11407624539586741</v>
      </c>
    </row>
    <row r="256" spans="1:5" ht="12.75" customHeight="1">
      <c r="A256" s="23" t="s">
        <v>35</v>
      </c>
      <c r="B256" s="87">
        <v>12215</v>
      </c>
      <c r="C256" s="87">
        <v>19501.07</v>
      </c>
      <c r="D256" s="87">
        <v>9638.87</v>
      </c>
      <c r="E256" s="71">
        <f t="shared" si="6"/>
        <v>0.49427390394475795</v>
      </c>
    </row>
    <row r="257" spans="1:5" ht="12.75" customHeight="1">
      <c r="A257" s="23" t="s">
        <v>43</v>
      </c>
      <c r="B257" s="87">
        <v>5750</v>
      </c>
      <c r="C257" s="87">
        <v>6250</v>
      </c>
      <c r="D257" s="87">
        <v>1398.29</v>
      </c>
      <c r="E257" s="77">
        <f t="shared" si="6"/>
        <v>0.2237264</v>
      </c>
    </row>
    <row r="258" spans="1:5" ht="12.75" customHeight="1">
      <c r="A258" s="23" t="s">
        <v>26</v>
      </c>
      <c r="B258" s="87">
        <v>2300</v>
      </c>
      <c r="C258" s="87">
        <v>2300</v>
      </c>
      <c r="D258" s="87">
        <v>756.86</v>
      </c>
      <c r="E258" s="71">
        <f t="shared" si="6"/>
        <v>0.32906956521739134</v>
      </c>
    </row>
    <row r="259" spans="1:5" ht="12.75" customHeight="1">
      <c r="A259" s="23" t="s">
        <v>27</v>
      </c>
      <c r="B259" s="87">
        <v>9800</v>
      </c>
      <c r="C259" s="87">
        <v>9800</v>
      </c>
      <c r="D259" s="87">
        <v>970.65</v>
      </c>
      <c r="E259" s="71">
        <f t="shared" si="6"/>
        <v>0.09904591836734694</v>
      </c>
    </row>
    <row r="260" spans="1:5" ht="12.75" customHeight="1">
      <c r="A260" s="23" t="s">
        <v>44</v>
      </c>
      <c r="B260" s="87">
        <v>7989</v>
      </c>
      <c r="C260" s="87">
        <v>21893.4</v>
      </c>
      <c r="D260" s="87">
        <v>917.69</v>
      </c>
      <c r="E260" s="71">
        <f t="shared" si="6"/>
        <v>0.04191628527318735</v>
      </c>
    </row>
    <row r="261" spans="1:5" ht="12.75" customHeight="1">
      <c r="A261" s="23" t="s">
        <v>28</v>
      </c>
      <c r="B261" s="87">
        <v>4550</v>
      </c>
      <c r="C261" s="87">
        <v>10922.23</v>
      </c>
      <c r="D261" s="87">
        <v>1033.81</v>
      </c>
      <c r="E261" s="71">
        <f t="shared" si="6"/>
        <v>0.09465191632111758</v>
      </c>
    </row>
    <row r="262" spans="1:5" ht="12.75" customHeight="1">
      <c r="A262" s="23" t="s">
        <v>29</v>
      </c>
      <c r="B262" s="87">
        <v>6600</v>
      </c>
      <c r="C262" s="87">
        <v>8800</v>
      </c>
      <c r="D262" s="87">
        <v>2829.56</v>
      </c>
      <c r="E262" s="71">
        <f t="shared" si="6"/>
        <v>0.3215409090909091</v>
      </c>
    </row>
    <row r="263" spans="1:5" ht="12.75" customHeight="1">
      <c r="A263" s="23" t="s">
        <v>30</v>
      </c>
      <c r="B263" s="87">
        <v>6250</v>
      </c>
      <c r="C263" s="87">
        <v>13668.84</v>
      </c>
      <c r="D263" s="87">
        <v>8322.99</v>
      </c>
      <c r="E263" s="71">
        <f t="shared" si="6"/>
        <v>0.6089024379537693</v>
      </c>
    </row>
    <row r="264" spans="1:5" ht="12.75" customHeight="1">
      <c r="A264" s="23" t="s">
        <v>10</v>
      </c>
      <c r="B264" s="87">
        <v>8000</v>
      </c>
      <c r="C264" s="87">
        <v>22400</v>
      </c>
      <c r="D264" s="87">
        <v>6378.73</v>
      </c>
      <c r="E264" s="77">
        <f t="shared" si="6"/>
        <v>0.28476473214285714</v>
      </c>
    </row>
    <row r="265" spans="1:5" ht="12.75" customHeight="1">
      <c r="A265" s="25" t="s">
        <v>31</v>
      </c>
      <c r="B265" s="87">
        <v>16400</v>
      </c>
      <c r="C265" s="87">
        <v>27400</v>
      </c>
      <c r="D265" s="87">
        <v>8389.16</v>
      </c>
      <c r="E265" s="71">
        <f t="shared" si="6"/>
        <v>0.30617372262773723</v>
      </c>
    </row>
    <row r="266" spans="1:5" ht="12.75" customHeight="1">
      <c r="A266" s="53" t="s">
        <v>85</v>
      </c>
      <c r="B266" s="84"/>
      <c r="C266" s="84"/>
      <c r="D266" s="84"/>
      <c r="E266" s="71"/>
    </row>
    <row r="267" spans="1:12" ht="12.75" customHeight="1">
      <c r="A267" s="28" t="s">
        <v>32</v>
      </c>
      <c r="B267" s="85">
        <f>B269+B270</f>
        <v>0</v>
      </c>
      <c r="C267" s="85">
        <f>C269+C270</f>
        <v>800</v>
      </c>
      <c r="D267" s="85">
        <f>D269+D270</f>
        <v>0</v>
      </c>
      <c r="E267" s="71">
        <f>D267/C267</f>
        <v>0</v>
      </c>
      <c r="K267" s="4"/>
      <c r="L267" s="4"/>
    </row>
    <row r="268" spans="1:12" ht="12.75" customHeight="1">
      <c r="A268" s="28" t="s">
        <v>38</v>
      </c>
      <c r="B268" s="85"/>
      <c r="C268" s="85"/>
      <c r="D268" s="85"/>
      <c r="E268" s="71"/>
      <c r="K268" s="4"/>
      <c r="L268" s="4"/>
    </row>
    <row r="269" spans="1:12" ht="12.75" customHeight="1">
      <c r="A269" s="28" t="s">
        <v>7</v>
      </c>
      <c r="B269" s="85">
        <f>SUM(B272:B273)-B270</f>
        <v>0</v>
      </c>
      <c r="C269" s="85">
        <f>SUM(C272:C273)-C270</f>
        <v>800</v>
      </c>
      <c r="D269" s="85">
        <f>SUM(D272:D273)-D270</f>
        <v>0</v>
      </c>
      <c r="E269" s="71">
        <f>D269/C269</f>
        <v>0</v>
      </c>
      <c r="K269" s="4"/>
      <c r="L269" s="1"/>
    </row>
    <row r="270" spans="1:12" ht="12.75" customHeight="1">
      <c r="A270" s="13" t="s">
        <v>8</v>
      </c>
      <c r="B270" s="85">
        <v>0</v>
      </c>
      <c r="C270" s="85">
        <v>0</v>
      </c>
      <c r="D270" s="85">
        <v>0</v>
      </c>
      <c r="E270" s="77"/>
      <c r="K270" s="4"/>
      <c r="L270" s="1"/>
    </row>
    <row r="271" spans="1:12" ht="12.75" customHeight="1">
      <c r="A271" s="13" t="s">
        <v>38</v>
      </c>
      <c r="B271" s="85"/>
      <c r="C271" s="85"/>
      <c r="D271" s="85"/>
      <c r="E271" s="71"/>
      <c r="K271" s="4"/>
      <c r="L271" s="1"/>
    </row>
    <row r="272" spans="1:12" ht="12.75" customHeight="1">
      <c r="A272" s="20" t="s">
        <v>11</v>
      </c>
      <c r="B272" s="81">
        <v>0</v>
      </c>
      <c r="C272" s="81">
        <v>300</v>
      </c>
      <c r="D272" s="81">
        <v>0</v>
      </c>
      <c r="E272" s="71">
        <f>D272/C272</f>
        <v>0</v>
      </c>
      <c r="K272" s="4"/>
      <c r="L272" s="1"/>
    </row>
    <row r="273" spans="1:12" ht="12.75" customHeight="1">
      <c r="A273" s="20" t="s">
        <v>21</v>
      </c>
      <c r="B273" s="81">
        <v>0</v>
      </c>
      <c r="C273" s="81">
        <v>500</v>
      </c>
      <c r="D273" s="81">
        <v>0</v>
      </c>
      <c r="E273" s="71">
        <f>D273/C273</f>
        <v>0</v>
      </c>
      <c r="K273" s="4"/>
      <c r="L273" s="1"/>
    </row>
    <row r="274" spans="1:12" ht="12.75" customHeight="1">
      <c r="A274" s="53" t="s">
        <v>48</v>
      </c>
      <c r="B274" s="84"/>
      <c r="C274" s="84"/>
      <c r="D274" s="84"/>
      <c r="E274" s="71"/>
      <c r="K274" s="4"/>
      <c r="L274" s="1"/>
    </row>
    <row r="275" spans="1:12" ht="12.75" customHeight="1">
      <c r="A275" s="28" t="s">
        <v>32</v>
      </c>
      <c r="B275" s="85">
        <f>B277+B278</f>
        <v>13300</v>
      </c>
      <c r="C275" s="85">
        <f>C277+C278</f>
        <v>16600</v>
      </c>
      <c r="D275" s="85">
        <f>D277+D278</f>
        <v>4260</v>
      </c>
      <c r="E275" s="71">
        <f t="shared" si="6"/>
        <v>0.25662650602409637</v>
      </c>
      <c r="K275" s="4"/>
      <c r="L275" s="32"/>
    </row>
    <row r="276" spans="1:12" ht="12.75" customHeight="1">
      <c r="A276" s="28" t="s">
        <v>38</v>
      </c>
      <c r="B276" s="85"/>
      <c r="C276" s="85"/>
      <c r="D276" s="85"/>
      <c r="E276" s="71"/>
      <c r="K276" s="1"/>
      <c r="L276" s="32"/>
    </row>
    <row r="277" spans="1:12" ht="12.75" customHeight="1">
      <c r="A277" s="28" t="s">
        <v>7</v>
      </c>
      <c r="B277" s="85">
        <f>SUM(B280:B282)-B278</f>
        <v>13300</v>
      </c>
      <c r="C277" s="85">
        <f>SUM(C280:C282)-C278</f>
        <v>16600</v>
      </c>
      <c r="D277" s="85">
        <f>SUM(D280:D282)-D278</f>
        <v>4260</v>
      </c>
      <c r="E277" s="71">
        <f t="shared" si="6"/>
        <v>0.25662650602409637</v>
      </c>
      <c r="K277" s="1"/>
      <c r="L277" s="4"/>
    </row>
    <row r="278" spans="1:12" ht="12.75" customHeight="1">
      <c r="A278" s="13" t="s">
        <v>8</v>
      </c>
      <c r="B278" s="85">
        <v>0</v>
      </c>
      <c r="C278" s="85">
        <v>0</v>
      </c>
      <c r="D278" s="85">
        <v>0</v>
      </c>
      <c r="E278" s="77"/>
      <c r="K278" s="1"/>
      <c r="L278" s="4"/>
    </row>
    <row r="279" spans="1:12" ht="12.75" customHeight="1">
      <c r="A279" s="13" t="s">
        <v>38</v>
      </c>
      <c r="B279" s="85"/>
      <c r="C279" s="85"/>
      <c r="D279" s="85"/>
      <c r="E279" s="71"/>
      <c r="K279" s="32"/>
      <c r="L279" s="4"/>
    </row>
    <row r="280" spans="1:12" ht="12.75" customHeight="1">
      <c r="A280" s="23" t="s">
        <v>62</v>
      </c>
      <c r="B280" s="87">
        <f>2000+9300</f>
        <v>11300</v>
      </c>
      <c r="C280" s="87">
        <f>2000+9300</f>
        <v>11300</v>
      </c>
      <c r="D280" s="87">
        <v>4260</v>
      </c>
      <c r="E280" s="71">
        <f t="shared" si="6"/>
        <v>0.3769911504424779</v>
      </c>
      <c r="K280" s="32"/>
      <c r="L280" s="4"/>
    </row>
    <row r="281" spans="1:12" ht="12.75" customHeight="1">
      <c r="A281" s="23" t="s">
        <v>20</v>
      </c>
      <c r="B281" s="84">
        <v>2000</v>
      </c>
      <c r="C281" s="84">
        <v>4300</v>
      </c>
      <c r="D281" s="84">
        <v>0</v>
      </c>
      <c r="E281" s="71">
        <f t="shared" si="6"/>
        <v>0</v>
      </c>
      <c r="K281" s="4"/>
      <c r="L281" s="4"/>
    </row>
    <row r="282" spans="1:5" ht="12.75" customHeight="1">
      <c r="A282" s="21" t="s">
        <v>22</v>
      </c>
      <c r="B282" s="84">
        <v>0</v>
      </c>
      <c r="C282" s="84">
        <v>1000</v>
      </c>
      <c r="D282" s="84">
        <v>0</v>
      </c>
      <c r="E282" s="71">
        <f t="shared" si="6"/>
        <v>0</v>
      </c>
    </row>
    <row r="283" spans="1:5" ht="12.75" customHeight="1">
      <c r="A283" s="96" t="s">
        <v>51</v>
      </c>
      <c r="B283" s="97"/>
      <c r="C283" s="97"/>
      <c r="D283" s="97"/>
      <c r="E283" s="98"/>
    </row>
    <row r="284" spans="1:5" ht="12.75" customHeight="1">
      <c r="A284" s="13" t="s">
        <v>32</v>
      </c>
      <c r="B284" s="85">
        <f>B289+B316</f>
        <v>75772</v>
      </c>
      <c r="C284" s="85">
        <f>C289+C316</f>
        <v>167260.34000000003</v>
      </c>
      <c r="D284" s="85">
        <f>D289+D316</f>
        <v>18037.21</v>
      </c>
      <c r="E284" s="77">
        <f t="shared" si="6"/>
        <v>0.10783913269577233</v>
      </c>
    </row>
    <row r="285" spans="1:5" ht="12.75" customHeight="1">
      <c r="A285" s="13" t="s">
        <v>38</v>
      </c>
      <c r="B285" s="81"/>
      <c r="C285" s="81"/>
      <c r="D285" s="81"/>
      <c r="E285" s="71"/>
    </row>
    <row r="286" spans="1:5" ht="12.75" customHeight="1">
      <c r="A286" s="13" t="s">
        <v>7</v>
      </c>
      <c r="B286" s="81">
        <f aca="true" t="shared" si="7" ref="B286:D287">B291+B318</f>
        <v>70772</v>
      </c>
      <c r="C286" s="81">
        <f>C291+C318</f>
        <v>163260.34000000003</v>
      </c>
      <c r="D286" s="81">
        <f t="shared" si="7"/>
        <v>18037.21</v>
      </c>
      <c r="E286" s="71">
        <f t="shared" si="6"/>
        <v>0.11048127181408539</v>
      </c>
    </row>
    <row r="287" spans="1:5" ht="12.75" customHeight="1">
      <c r="A287" s="13" t="s">
        <v>8</v>
      </c>
      <c r="B287" s="85">
        <f t="shared" si="7"/>
        <v>5000</v>
      </c>
      <c r="C287" s="85">
        <f>C292+C319</f>
        <v>4000</v>
      </c>
      <c r="D287" s="85">
        <f t="shared" si="7"/>
        <v>0</v>
      </c>
      <c r="E287" s="71">
        <f t="shared" si="6"/>
        <v>0</v>
      </c>
    </row>
    <row r="288" spans="1:5" ht="12.75" customHeight="1">
      <c r="A288" s="49" t="s">
        <v>52</v>
      </c>
      <c r="B288" s="87"/>
      <c r="C288" s="87"/>
      <c r="D288" s="87"/>
      <c r="E288" s="71"/>
    </row>
    <row r="289" spans="1:5" ht="12.75" customHeight="1">
      <c r="A289" s="13" t="s">
        <v>32</v>
      </c>
      <c r="B289" s="85">
        <f>B291+B292</f>
        <v>58600</v>
      </c>
      <c r="C289" s="85">
        <f>C291+C292</f>
        <v>107083.18000000001</v>
      </c>
      <c r="D289" s="85">
        <f>D291+D292</f>
        <v>16853.07</v>
      </c>
      <c r="E289" s="71">
        <f t="shared" si="6"/>
        <v>0.15738298022154365</v>
      </c>
    </row>
    <row r="290" spans="1:5" ht="12.75" customHeight="1">
      <c r="A290" s="13" t="s">
        <v>38</v>
      </c>
      <c r="B290" s="85"/>
      <c r="C290" s="85"/>
      <c r="D290" s="85"/>
      <c r="E290" s="77"/>
    </row>
    <row r="291" spans="1:5" ht="12.75" customHeight="1">
      <c r="A291" s="13" t="s">
        <v>64</v>
      </c>
      <c r="B291" s="85">
        <f>SUM(B293:B314)-B292</f>
        <v>55600</v>
      </c>
      <c r="C291" s="85">
        <f>SUM(C293:C314)-C292</f>
        <v>105083.18000000001</v>
      </c>
      <c r="D291" s="85">
        <f>SUM(D293:D314)-D292</f>
        <v>16853.07</v>
      </c>
      <c r="E291" s="71">
        <f t="shared" si="6"/>
        <v>0.16037837834751478</v>
      </c>
    </row>
    <row r="292" spans="1:5" ht="12.75" customHeight="1">
      <c r="A292" s="12" t="s">
        <v>61</v>
      </c>
      <c r="B292" s="85">
        <f>B298+B307</f>
        <v>3000</v>
      </c>
      <c r="C292" s="85">
        <f>C298+C307</f>
        <v>2000</v>
      </c>
      <c r="D292" s="85">
        <f>D298+D307</f>
        <v>0</v>
      </c>
      <c r="E292" s="71">
        <f t="shared" si="6"/>
        <v>0</v>
      </c>
    </row>
    <row r="293" spans="1:5" ht="12.75" customHeight="1">
      <c r="A293" s="40" t="s">
        <v>13</v>
      </c>
      <c r="B293" s="87">
        <v>3300</v>
      </c>
      <c r="C293" s="87">
        <v>3300</v>
      </c>
      <c r="D293" s="87">
        <v>858.6</v>
      </c>
      <c r="E293" s="71">
        <f t="shared" si="6"/>
        <v>0.2601818181818182</v>
      </c>
    </row>
    <row r="294" spans="1:5" ht="12.75" customHeight="1">
      <c r="A294" s="23" t="s">
        <v>14</v>
      </c>
      <c r="B294" s="87">
        <v>400</v>
      </c>
      <c r="C294" s="87">
        <v>1900</v>
      </c>
      <c r="D294" s="87">
        <v>453.16</v>
      </c>
      <c r="E294" s="71">
        <f aca="true" t="shared" si="8" ref="E294:E341">D294/C294</f>
        <v>0.23850526315789475</v>
      </c>
    </row>
    <row r="295" spans="1:5" ht="12.75" customHeight="1">
      <c r="A295" s="23" t="s">
        <v>16</v>
      </c>
      <c r="B295" s="87">
        <v>6200</v>
      </c>
      <c r="C295" s="87">
        <v>8200</v>
      </c>
      <c r="D295" s="87">
        <v>1654.07</v>
      </c>
      <c r="E295" s="77">
        <f t="shared" si="8"/>
        <v>0.2017158536585366</v>
      </c>
    </row>
    <row r="296" spans="1:5" ht="12.75" customHeight="1">
      <c r="A296" s="23" t="s">
        <v>17</v>
      </c>
      <c r="B296" s="88">
        <v>2000</v>
      </c>
      <c r="C296" s="88">
        <v>2000</v>
      </c>
      <c r="D296" s="88">
        <v>130.53</v>
      </c>
      <c r="E296" s="71">
        <f t="shared" si="8"/>
        <v>0.065265</v>
      </c>
    </row>
    <row r="297" spans="1:5" ht="12.75" customHeight="1">
      <c r="A297" s="23" t="s">
        <v>18</v>
      </c>
      <c r="B297" s="88">
        <v>1500</v>
      </c>
      <c r="C297" s="88">
        <v>900</v>
      </c>
      <c r="D297" s="88">
        <v>340.38</v>
      </c>
      <c r="E297" s="71">
        <f t="shared" si="8"/>
        <v>0.3782</v>
      </c>
    </row>
    <row r="298" spans="1:5" ht="12.75" customHeight="1">
      <c r="A298" s="23" t="s">
        <v>63</v>
      </c>
      <c r="B298" s="88">
        <v>1000</v>
      </c>
      <c r="C298" s="88">
        <v>0</v>
      </c>
      <c r="D298" s="88">
        <v>0</v>
      </c>
      <c r="E298" s="71"/>
    </row>
    <row r="299" spans="1:5" ht="12.75" customHeight="1">
      <c r="A299" s="23" t="s">
        <v>19</v>
      </c>
      <c r="B299" s="88">
        <v>5350</v>
      </c>
      <c r="C299" s="88">
        <v>21781.77</v>
      </c>
      <c r="D299" s="88">
        <v>651.91</v>
      </c>
      <c r="E299" s="71">
        <f t="shared" si="8"/>
        <v>0.02992915635414385</v>
      </c>
    </row>
    <row r="300" spans="1:5" ht="12.75" customHeight="1">
      <c r="A300" s="23" t="s">
        <v>20</v>
      </c>
      <c r="B300" s="87">
        <v>4750</v>
      </c>
      <c r="C300" s="87">
        <v>4750</v>
      </c>
      <c r="D300" s="87">
        <v>2739.45</v>
      </c>
      <c r="E300" s="71">
        <f t="shared" si="8"/>
        <v>0.5767263157894736</v>
      </c>
    </row>
    <row r="301" spans="1:5" ht="12.75" customHeight="1">
      <c r="A301" s="23" t="s">
        <v>41</v>
      </c>
      <c r="B301" s="87">
        <v>400</v>
      </c>
      <c r="C301" s="87">
        <v>400</v>
      </c>
      <c r="D301" s="87">
        <v>80.16</v>
      </c>
      <c r="E301" s="77">
        <f t="shared" si="8"/>
        <v>0.2004</v>
      </c>
    </row>
    <row r="302" spans="1:5" ht="12.75" customHeight="1">
      <c r="A302" s="23" t="s">
        <v>11</v>
      </c>
      <c r="B302" s="87">
        <v>3150</v>
      </c>
      <c r="C302" s="87">
        <v>3250</v>
      </c>
      <c r="D302" s="87">
        <v>1240.2</v>
      </c>
      <c r="E302" s="71">
        <f t="shared" si="8"/>
        <v>0.3816</v>
      </c>
    </row>
    <row r="303" spans="1:5" ht="12.75" customHeight="1">
      <c r="A303" s="23" t="s">
        <v>22</v>
      </c>
      <c r="B303" s="87">
        <v>1000</v>
      </c>
      <c r="C303" s="87">
        <v>1500</v>
      </c>
      <c r="D303" s="87">
        <v>333.48</v>
      </c>
      <c r="E303" s="71">
        <f t="shared" si="8"/>
        <v>0.22232000000000002</v>
      </c>
    </row>
    <row r="304" spans="1:5" ht="12.75" customHeight="1">
      <c r="A304" s="23" t="s">
        <v>23</v>
      </c>
      <c r="B304" s="87">
        <v>5800</v>
      </c>
      <c r="C304" s="87">
        <v>12000.93</v>
      </c>
      <c r="D304" s="87">
        <v>1035.95</v>
      </c>
      <c r="E304" s="71">
        <f t="shared" si="8"/>
        <v>0.08632247667472438</v>
      </c>
    </row>
    <row r="305" spans="1:5" ht="12.75" customHeight="1">
      <c r="A305" s="23" t="s">
        <v>24</v>
      </c>
      <c r="B305" s="87">
        <v>5750</v>
      </c>
      <c r="C305" s="87">
        <v>11828.48</v>
      </c>
      <c r="D305" s="87">
        <v>1867.86</v>
      </c>
      <c r="E305" s="71">
        <f t="shared" si="8"/>
        <v>0.15791209014175955</v>
      </c>
    </row>
    <row r="306" spans="1:5" ht="12.75" customHeight="1">
      <c r="A306" s="23" t="s">
        <v>35</v>
      </c>
      <c r="B306" s="87">
        <v>1350</v>
      </c>
      <c r="C306" s="87">
        <v>7350</v>
      </c>
      <c r="D306" s="87">
        <v>266.1</v>
      </c>
      <c r="E306" s="71">
        <f t="shared" si="8"/>
        <v>0.03620408163265306</v>
      </c>
    </row>
    <row r="307" spans="1:5" ht="12.75" customHeight="1">
      <c r="A307" s="23" t="s">
        <v>65</v>
      </c>
      <c r="B307" s="87">
        <v>2000</v>
      </c>
      <c r="C307" s="87">
        <v>2000</v>
      </c>
      <c r="D307" s="87">
        <v>0</v>
      </c>
      <c r="E307" s="71">
        <f t="shared" si="8"/>
        <v>0</v>
      </c>
    </row>
    <row r="308" spans="1:5" ht="12.75" customHeight="1">
      <c r="A308" s="23" t="s">
        <v>43</v>
      </c>
      <c r="B308" s="87">
        <v>1500</v>
      </c>
      <c r="C308" s="87">
        <v>1500</v>
      </c>
      <c r="D308" s="87">
        <v>428.88</v>
      </c>
      <c r="E308" s="71">
        <f t="shared" si="8"/>
        <v>0.28592</v>
      </c>
    </row>
    <row r="309" spans="1:5" ht="12.75" customHeight="1">
      <c r="A309" s="23" t="s">
        <v>27</v>
      </c>
      <c r="B309" s="87">
        <v>6850</v>
      </c>
      <c r="C309" s="87">
        <v>6850</v>
      </c>
      <c r="D309" s="87">
        <v>1167.27</v>
      </c>
      <c r="E309" s="77">
        <f t="shared" si="8"/>
        <v>0.1704043795620438</v>
      </c>
    </row>
    <row r="310" spans="1:5" ht="12.75" customHeight="1">
      <c r="A310" s="23" t="s">
        <v>44</v>
      </c>
      <c r="B310" s="87">
        <v>3500</v>
      </c>
      <c r="C310" s="87">
        <v>11000</v>
      </c>
      <c r="D310" s="87">
        <v>2792.88</v>
      </c>
      <c r="E310" s="71">
        <f t="shared" si="8"/>
        <v>0.2538981818181818</v>
      </c>
    </row>
    <row r="311" spans="1:5" ht="12.75" customHeight="1">
      <c r="A311" s="23" t="s">
        <v>28</v>
      </c>
      <c r="B311" s="87">
        <v>300</v>
      </c>
      <c r="C311" s="87">
        <v>800</v>
      </c>
      <c r="D311" s="87">
        <v>0</v>
      </c>
      <c r="E311" s="71">
        <f t="shared" si="8"/>
        <v>0</v>
      </c>
    </row>
    <row r="312" spans="1:5" ht="12.75" customHeight="1">
      <c r="A312" s="23" t="s">
        <v>29</v>
      </c>
      <c r="B312" s="87">
        <v>650</v>
      </c>
      <c r="C312" s="87">
        <v>650</v>
      </c>
      <c r="D312" s="87">
        <v>0</v>
      </c>
      <c r="E312" s="71">
        <f t="shared" si="8"/>
        <v>0</v>
      </c>
    </row>
    <row r="313" spans="1:5" ht="12.75" customHeight="1">
      <c r="A313" s="23" t="s">
        <v>30</v>
      </c>
      <c r="B313" s="87">
        <v>300</v>
      </c>
      <c r="C313" s="87">
        <v>822</v>
      </c>
      <c r="D313" s="87">
        <v>578.84</v>
      </c>
      <c r="E313" s="71">
        <f t="shared" si="8"/>
        <v>0.7041849148418492</v>
      </c>
    </row>
    <row r="314" spans="1:5" ht="12.75" customHeight="1">
      <c r="A314" s="44" t="s">
        <v>10</v>
      </c>
      <c r="B314" s="88">
        <v>1550</v>
      </c>
      <c r="C314" s="88">
        <v>4300</v>
      </c>
      <c r="D314" s="88">
        <v>233.35</v>
      </c>
      <c r="E314" s="71">
        <f t="shared" si="8"/>
        <v>0.054267441860465115</v>
      </c>
    </row>
    <row r="315" spans="1:5" ht="12.75" customHeight="1">
      <c r="A315" s="48" t="s">
        <v>53</v>
      </c>
      <c r="B315" s="84"/>
      <c r="C315" s="84"/>
      <c r="D315" s="84"/>
      <c r="E315" s="77"/>
    </row>
    <row r="316" spans="1:5" ht="12.75" customHeight="1">
      <c r="A316" s="13" t="s">
        <v>32</v>
      </c>
      <c r="B316" s="85">
        <f>B318+B319</f>
        <v>17172</v>
      </c>
      <c r="C316" s="85">
        <f>C318+C319</f>
        <v>60177.16</v>
      </c>
      <c r="D316" s="85">
        <f>D318+D319</f>
        <v>1184.1399999999999</v>
      </c>
      <c r="E316" s="71">
        <f t="shared" si="8"/>
        <v>0.019677565375301857</v>
      </c>
    </row>
    <row r="317" spans="1:5" ht="12.75" customHeight="1">
      <c r="A317" s="13" t="s">
        <v>38</v>
      </c>
      <c r="B317" s="85"/>
      <c r="C317" s="85"/>
      <c r="D317" s="85"/>
      <c r="E317" s="71"/>
    </row>
    <row r="318" spans="1:5" ht="12.75" customHeight="1">
      <c r="A318" s="13" t="s">
        <v>64</v>
      </c>
      <c r="B318" s="85">
        <f>SUM(B320:B341)-B319</f>
        <v>15172</v>
      </c>
      <c r="C318" s="85">
        <f>SUM(C320:C341)-C319</f>
        <v>58177.16</v>
      </c>
      <c r="D318" s="85">
        <f>SUM(D320:D341)-D319</f>
        <v>1184.1399999999999</v>
      </c>
      <c r="E318" s="71">
        <f t="shared" si="8"/>
        <v>0.020354035844994837</v>
      </c>
    </row>
    <row r="319" spans="1:5" ht="12.75" customHeight="1">
      <c r="A319" s="12" t="s">
        <v>70</v>
      </c>
      <c r="B319" s="85">
        <f>B328</f>
        <v>2000</v>
      </c>
      <c r="C319" s="85">
        <f>C328</f>
        <v>2000</v>
      </c>
      <c r="D319" s="85">
        <f>D328</f>
        <v>0</v>
      </c>
      <c r="E319" s="71">
        <f t="shared" si="8"/>
        <v>0</v>
      </c>
    </row>
    <row r="320" spans="1:5" ht="12.75" customHeight="1">
      <c r="A320" s="23" t="s">
        <v>14</v>
      </c>
      <c r="B320" s="87">
        <v>300</v>
      </c>
      <c r="C320" s="87">
        <v>300</v>
      </c>
      <c r="D320" s="87">
        <v>0</v>
      </c>
      <c r="E320" s="71">
        <f t="shared" si="8"/>
        <v>0</v>
      </c>
    </row>
    <row r="321" spans="1:13" ht="12.75" customHeight="1">
      <c r="A321" s="23" t="s">
        <v>15</v>
      </c>
      <c r="B321" s="87">
        <v>50</v>
      </c>
      <c r="C321" s="87">
        <v>50</v>
      </c>
      <c r="D321" s="87">
        <v>0</v>
      </c>
      <c r="E321" s="71">
        <f t="shared" si="8"/>
        <v>0</v>
      </c>
      <c r="M321" s="26"/>
    </row>
    <row r="322" spans="1:5" ht="12.75" customHeight="1">
      <c r="A322" s="23" t="s">
        <v>16</v>
      </c>
      <c r="B322" s="88">
        <v>1150</v>
      </c>
      <c r="C322" s="88">
        <v>9150</v>
      </c>
      <c r="D322" s="88">
        <v>150</v>
      </c>
      <c r="E322" s="71">
        <f t="shared" si="8"/>
        <v>0.01639344262295082</v>
      </c>
    </row>
    <row r="323" spans="1:5" ht="12.75" customHeight="1">
      <c r="A323" s="23" t="s">
        <v>17</v>
      </c>
      <c r="B323" s="88">
        <v>500</v>
      </c>
      <c r="C323" s="88">
        <v>500</v>
      </c>
      <c r="D323" s="88">
        <v>0</v>
      </c>
      <c r="E323" s="71">
        <f t="shared" si="8"/>
        <v>0</v>
      </c>
    </row>
    <row r="324" spans="1:9" ht="12.75" customHeight="1">
      <c r="A324" s="23" t="s">
        <v>9</v>
      </c>
      <c r="B324" s="88">
        <v>1300</v>
      </c>
      <c r="C324" s="88">
        <v>6318.14</v>
      </c>
      <c r="D324" s="88">
        <v>0</v>
      </c>
      <c r="E324" s="77">
        <f t="shared" si="8"/>
        <v>0</v>
      </c>
      <c r="I324" s="22"/>
    </row>
    <row r="325" spans="1:5" ht="12.75" customHeight="1">
      <c r="A325" s="23" t="s">
        <v>19</v>
      </c>
      <c r="B325" s="88">
        <v>1500</v>
      </c>
      <c r="C325" s="88">
        <v>11500</v>
      </c>
      <c r="D325" s="88">
        <v>0</v>
      </c>
      <c r="E325" s="71">
        <f t="shared" si="8"/>
        <v>0</v>
      </c>
    </row>
    <row r="326" spans="1:5" ht="12.75" customHeight="1">
      <c r="A326" s="23" t="s">
        <v>67</v>
      </c>
      <c r="B326" s="88">
        <v>200</v>
      </c>
      <c r="C326" s="88">
        <v>1700</v>
      </c>
      <c r="D326" s="88">
        <v>0</v>
      </c>
      <c r="E326" s="71">
        <f t="shared" si="8"/>
        <v>0</v>
      </c>
    </row>
    <row r="327" spans="1:5" ht="12.75" customHeight="1">
      <c r="A327" s="23" t="s">
        <v>11</v>
      </c>
      <c r="B327" s="88">
        <v>350</v>
      </c>
      <c r="C327" s="88">
        <v>350</v>
      </c>
      <c r="D327" s="88">
        <v>0</v>
      </c>
      <c r="E327" s="71">
        <f t="shared" si="8"/>
        <v>0</v>
      </c>
    </row>
    <row r="328" spans="1:5" ht="12.75" customHeight="1">
      <c r="A328" s="23" t="s">
        <v>74</v>
      </c>
      <c r="B328" s="88">
        <v>2000</v>
      </c>
      <c r="C328" s="88">
        <v>2000</v>
      </c>
      <c r="D328" s="88">
        <v>0</v>
      </c>
      <c r="E328" s="71">
        <f t="shared" si="8"/>
        <v>0</v>
      </c>
    </row>
    <row r="329" spans="1:5" ht="12.75" customHeight="1">
      <c r="A329" s="23" t="s">
        <v>21</v>
      </c>
      <c r="B329" s="88">
        <v>150</v>
      </c>
      <c r="C329" s="88">
        <v>350</v>
      </c>
      <c r="D329" s="88">
        <v>0</v>
      </c>
      <c r="E329" s="71">
        <f t="shared" si="8"/>
        <v>0</v>
      </c>
    </row>
    <row r="330" spans="1:5" ht="12.75" customHeight="1">
      <c r="A330" s="23" t="s">
        <v>22</v>
      </c>
      <c r="B330" s="88">
        <v>0</v>
      </c>
      <c r="C330" s="88">
        <v>250</v>
      </c>
      <c r="D330" s="88">
        <v>0</v>
      </c>
      <c r="E330" s="71">
        <f t="shared" si="8"/>
        <v>0</v>
      </c>
    </row>
    <row r="331" spans="1:5" ht="12.75" customHeight="1">
      <c r="A331" s="23" t="s">
        <v>23</v>
      </c>
      <c r="B331" s="87">
        <v>400</v>
      </c>
      <c r="C331" s="87">
        <v>2900</v>
      </c>
      <c r="D331" s="87">
        <v>0</v>
      </c>
      <c r="E331" s="77">
        <f t="shared" si="8"/>
        <v>0</v>
      </c>
    </row>
    <row r="332" spans="1:5" ht="12.75" customHeight="1">
      <c r="A332" s="23" t="s">
        <v>24</v>
      </c>
      <c r="B332" s="87">
        <v>500</v>
      </c>
      <c r="C332" s="87">
        <v>500</v>
      </c>
      <c r="D332" s="87">
        <v>0</v>
      </c>
      <c r="E332" s="71">
        <f t="shared" si="8"/>
        <v>0</v>
      </c>
    </row>
    <row r="333" spans="1:5" ht="12.75" customHeight="1">
      <c r="A333" s="23" t="s">
        <v>25</v>
      </c>
      <c r="B333" s="87">
        <v>500</v>
      </c>
      <c r="C333" s="87">
        <v>1000</v>
      </c>
      <c r="D333" s="87">
        <v>154.17</v>
      </c>
      <c r="E333" s="71">
        <f t="shared" si="8"/>
        <v>0.15416999999999997</v>
      </c>
    </row>
    <row r="334" spans="1:5" ht="12.75" customHeight="1">
      <c r="A334" s="23" t="s">
        <v>35</v>
      </c>
      <c r="B334" s="87">
        <v>350</v>
      </c>
      <c r="C334" s="87">
        <v>350</v>
      </c>
      <c r="D334" s="87">
        <v>0</v>
      </c>
      <c r="E334" s="71">
        <f t="shared" si="8"/>
        <v>0</v>
      </c>
    </row>
    <row r="335" spans="1:5" ht="12.75" customHeight="1">
      <c r="A335" s="23" t="s">
        <v>43</v>
      </c>
      <c r="B335" s="87">
        <v>100</v>
      </c>
      <c r="C335" s="87">
        <v>100</v>
      </c>
      <c r="D335" s="87">
        <v>0</v>
      </c>
      <c r="E335" s="71">
        <f t="shared" si="8"/>
        <v>0</v>
      </c>
    </row>
    <row r="336" spans="1:5" ht="12.75" customHeight="1">
      <c r="A336" s="23" t="s">
        <v>26</v>
      </c>
      <c r="B336" s="87">
        <v>1900</v>
      </c>
      <c r="C336" s="87">
        <v>6900</v>
      </c>
      <c r="D336" s="87">
        <v>323.93</v>
      </c>
      <c r="E336" s="71">
        <f t="shared" si="8"/>
        <v>0.046946376811594207</v>
      </c>
    </row>
    <row r="337" spans="1:5" ht="12.75" customHeight="1">
      <c r="A337" s="23" t="s">
        <v>44</v>
      </c>
      <c r="B337" s="87">
        <v>100</v>
      </c>
      <c r="C337" s="87">
        <v>100</v>
      </c>
      <c r="D337" s="87">
        <v>0</v>
      </c>
      <c r="E337" s="71">
        <f t="shared" si="8"/>
        <v>0</v>
      </c>
    </row>
    <row r="338" spans="1:5" ht="12.75" customHeight="1">
      <c r="A338" s="23" t="s">
        <v>28</v>
      </c>
      <c r="B338" s="87">
        <v>2000</v>
      </c>
      <c r="C338" s="87">
        <v>2000</v>
      </c>
      <c r="D338" s="87">
        <v>220.16</v>
      </c>
      <c r="E338" s="77">
        <f t="shared" si="8"/>
        <v>0.11008</v>
      </c>
    </row>
    <row r="339" spans="1:5" ht="12.75" customHeight="1">
      <c r="A339" s="21" t="s">
        <v>30</v>
      </c>
      <c r="B339" s="87">
        <f>422+300+150</f>
        <v>872</v>
      </c>
      <c r="C339" s="87">
        <v>550</v>
      </c>
      <c r="D339" s="87">
        <v>0</v>
      </c>
      <c r="E339" s="71">
        <f t="shared" si="8"/>
        <v>0</v>
      </c>
    </row>
    <row r="340" spans="1:5" ht="12.75" customHeight="1">
      <c r="A340" s="21" t="s">
        <v>10</v>
      </c>
      <c r="B340" s="87">
        <v>250</v>
      </c>
      <c r="C340" s="87">
        <v>750</v>
      </c>
      <c r="D340" s="87">
        <v>0</v>
      </c>
      <c r="E340" s="71">
        <f t="shared" si="8"/>
        <v>0</v>
      </c>
    </row>
    <row r="341" spans="1:5" ht="12.75" customHeight="1" thickBot="1">
      <c r="A341" s="21" t="s">
        <v>31</v>
      </c>
      <c r="B341" s="88">
        <f>1000+1500+200</f>
        <v>2700</v>
      </c>
      <c r="C341" s="88">
        <v>12559.02</v>
      </c>
      <c r="D341" s="88">
        <v>335.88</v>
      </c>
      <c r="E341" s="71">
        <f t="shared" si="8"/>
        <v>0.026744124939684782</v>
      </c>
    </row>
    <row r="342" spans="1:5" ht="12.75" customHeight="1" thickBot="1">
      <c r="A342" s="11" t="s">
        <v>49</v>
      </c>
      <c r="B342" s="92">
        <f>B16+B47+B64+B96+B117+B197+B284+B88+B40</f>
        <v>671287</v>
      </c>
      <c r="C342" s="92">
        <f>C16+C47+C64+C96+C117+C197+C284+C88+C36+C176</f>
        <v>1127460.48</v>
      </c>
      <c r="D342" s="92">
        <f>D16+D47+D64+D96+D117+D197+D284+D88</f>
        <v>238876.28</v>
      </c>
      <c r="E342" s="79">
        <f>D342/C342</f>
        <v>0.21187108926425519</v>
      </c>
    </row>
    <row r="343" ht="12.75" customHeight="1">
      <c r="A343" s="22"/>
    </row>
    <row r="344" spans="2:5" s="22" customFormat="1" ht="13.5">
      <c r="B344" s="45"/>
      <c r="C344" s="45"/>
      <c r="D344" s="45"/>
      <c r="E344" s="45"/>
    </row>
    <row r="345" ht="13.5">
      <c r="A345" s="22"/>
    </row>
    <row r="346" ht="13.5">
      <c r="A346" s="22"/>
    </row>
    <row r="347" ht="13.5">
      <c r="A347" s="22"/>
    </row>
    <row r="348" ht="13.5">
      <c r="A348" s="22"/>
    </row>
    <row r="349" ht="13.5">
      <c r="A349" s="22"/>
    </row>
    <row r="350" ht="13.5">
      <c r="A350" s="22"/>
    </row>
    <row r="351" ht="13.5">
      <c r="A351" s="22"/>
    </row>
    <row r="352" ht="13.5">
      <c r="A352" s="22"/>
    </row>
    <row r="353" ht="13.5">
      <c r="A353" s="22"/>
    </row>
    <row r="354" ht="13.5">
      <c r="A354" s="22"/>
    </row>
    <row r="355" ht="13.5">
      <c r="A355" s="22"/>
    </row>
  </sheetData>
  <sheetProtection/>
  <mergeCells count="11">
    <mergeCell ref="A283:E283"/>
    <mergeCell ref="A63:E63"/>
    <mergeCell ref="A82:E82"/>
    <mergeCell ref="A95:E95"/>
    <mergeCell ref="A116:E116"/>
    <mergeCell ref="A196:E196"/>
    <mergeCell ref="A7:E7"/>
    <mergeCell ref="A9:E9"/>
    <mergeCell ref="A15:E15"/>
    <mergeCell ref="A35:E35"/>
    <mergeCell ref="A46:E46"/>
  </mergeCells>
  <printOptions/>
  <pageMargins left="0.7480314960629921" right="0.7480314960629921" top="0.3937007874015748" bottom="0.8661417322834646" header="0.5118110236220472" footer="0.5118110236220472"/>
  <pageSetup horizontalDpi="600" verticalDpi="600" orientation="portrait" paperSize="9" r:id="rId1"/>
  <headerFooter alignWithMargins="0">
    <oddFooter>&amp;CStrona &amp;P</oddFooter>
  </headerFooter>
  <ignoredErrors>
    <ignoredError sqref="B6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Asia</dc:creator>
  <cp:keywords/>
  <dc:description/>
  <cp:lastModifiedBy>Marcin Długosz</cp:lastModifiedBy>
  <cp:lastPrinted>2020-08-21T13:23:42Z</cp:lastPrinted>
  <dcterms:created xsi:type="dcterms:W3CDTF">2008-08-27T18:12:54Z</dcterms:created>
  <dcterms:modified xsi:type="dcterms:W3CDTF">2020-08-21T13:23:57Z</dcterms:modified>
  <cp:category/>
  <cp:version/>
  <cp:contentType/>
  <cp:contentStatus/>
</cp:coreProperties>
</file>