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ksiwiec\Desktop\sprawozdania\sprawozdanie 2020\"/>
    </mc:Choice>
  </mc:AlternateContent>
  <xr:revisionPtr revIDLastSave="0" documentId="13_ncr:1_{D7C388E4-8791-40F6-93FE-0C8D910B826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ał 4" sheetId="2" r:id="rId1"/>
    <sheet name="działy " sheetId="3" r:id="rId2"/>
  </sheets>
  <definedNames>
    <definedName name="_xlnm.Print_Area" localSheetId="0">'zał 4'!$A$1:$H$621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7" i="2" l="1"/>
  <c r="C618" i="2"/>
  <c r="C619" i="2"/>
  <c r="D621" i="2"/>
  <c r="C621" i="2" l="1"/>
  <c r="G24" i="2" l="1"/>
  <c r="G311" i="2"/>
  <c r="G312" i="2"/>
  <c r="G119" i="2"/>
  <c r="G118" i="2" s="1"/>
  <c r="G27" i="2"/>
  <c r="G309" i="2"/>
  <c r="G505" i="2"/>
  <c r="G345" i="2"/>
  <c r="AA12" i="3"/>
  <c r="AA9" i="3"/>
  <c r="AA8" i="3"/>
  <c r="AA4" i="3"/>
  <c r="AG8" i="3" l="1"/>
  <c r="AG7" i="3" s="1"/>
  <c r="AG4" i="3"/>
  <c r="AG3" i="3" s="1"/>
  <c r="AD12" i="3"/>
  <c r="AD11" i="3" s="1"/>
  <c r="AD4" i="3"/>
  <c r="AD3" i="3" s="1"/>
  <c r="AA25" i="3"/>
  <c r="AA20" i="3"/>
  <c r="AA19" i="3" s="1"/>
  <c r="AA16" i="3"/>
  <c r="AA15" i="3" s="1"/>
  <c r="AA7" i="3"/>
  <c r="AA11" i="3"/>
  <c r="AA28" i="3"/>
  <c r="AA27" i="3" s="1"/>
  <c r="AA3" i="3"/>
  <c r="X4" i="3"/>
  <c r="X3" i="3" s="1"/>
  <c r="U8" i="3"/>
  <c r="U7" i="3" s="1"/>
  <c r="U4" i="3"/>
  <c r="U3" i="3" s="1"/>
  <c r="U1" i="3" s="1"/>
  <c r="R4" i="3"/>
  <c r="R3" i="3" s="1"/>
  <c r="O11" i="3"/>
  <c r="O12" i="3"/>
  <c r="O8" i="3"/>
  <c r="O7" i="3" s="1"/>
  <c r="O3" i="3"/>
  <c r="O4" i="3"/>
  <c r="L8" i="3"/>
  <c r="L7" i="3" s="1"/>
  <c r="L5" i="3"/>
  <c r="L4" i="3"/>
  <c r="L3" i="3" s="1"/>
  <c r="L1" i="3" s="1"/>
  <c r="I8" i="3"/>
  <c r="I7" i="3" s="1"/>
  <c r="F4" i="3"/>
  <c r="C12" i="3"/>
  <c r="C8" i="3"/>
  <c r="O1" i="3" l="1"/>
  <c r="F486" i="2" l="1"/>
  <c r="E260" i="2"/>
  <c r="G610" i="2"/>
  <c r="G260" i="2" l="1"/>
  <c r="G230" i="2"/>
  <c r="G238" i="2"/>
  <c r="G248" i="2"/>
  <c r="G188" i="2" l="1"/>
  <c r="G138" i="2"/>
  <c r="G150" i="2" l="1"/>
  <c r="I4" i="3"/>
  <c r="I3" i="3" s="1"/>
  <c r="I1" i="3" s="1"/>
  <c r="G55" i="2"/>
  <c r="C4" i="3" s="1"/>
  <c r="C1" i="3" s="1"/>
  <c r="G431" i="2" l="1"/>
  <c r="G129" i="2"/>
  <c r="G127" i="2" s="1"/>
  <c r="AA24" i="3" l="1"/>
  <c r="AA23" i="3" s="1"/>
  <c r="AA1" i="3" s="1"/>
  <c r="G482" i="2"/>
  <c r="G534" i="2"/>
  <c r="G611" i="2" s="1"/>
  <c r="E12" i="2"/>
  <c r="E55" i="2"/>
  <c r="E63" i="2"/>
  <c r="E73" i="2"/>
  <c r="E132" i="2"/>
  <c r="E138" i="2"/>
  <c r="E146" i="2"/>
  <c r="E153" i="2"/>
  <c r="E168" i="2"/>
  <c r="E172" i="2"/>
  <c r="E177" i="2"/>
  <c r="E183" i="2"/>
  <c r="E191" i="2"/>
  <c r="E198" i="2"/>
  <c r="E207" i="2"/>
  <c r="E211" i="2"/>
  <c r="E215" i="2"/>
  <c r="E219" i="2"/>
  <c r="E225" i="2"/>
  <c r="E233" i="2"/>
  <c r="E241" i="2"/>
  <c r="E269" i="2"/>
  <c r="E273" i="2"/>
  <c r="E277" i="2"/>
  <c r="E282" i="2"/>
  <c r="E286" i="2"/>
  <c r="E345" i="2"/>
  <c r="E413" i="2"/>
  <c r="E417" i="2"/>
  <c r="E421" i="2"/>
  <c r="E427" i="2"/>
  <c r="E431" i="2"/>
  <c r="E436" i="2"/>
  <c r="E441" i="2"/>
  <c r="E446" i="2"/>
  <c r="E451" i="2"/>
  <c r="E456" i="2"/>
  <c r="E479" i="2"/>
  <c r="E505" i="2"/>
  <c r="E511" i="2"/>
  <c r="E523" i="2"/>
  <c r="E527" i="2"/>
  <c r="E531" i="2"/>
  <c r="E546" i="2"/>
  <c r="E574" i="2"/>
  <c r="E578" i="2"/>
  <c r="E597" i="2"/>
  <c r="E320" i="2"/>
  <c r="E114" i="2"/>
  <c r="E27" i="2"/>
  <c r="E342" i="2"/>
  <c r="E333" i="2"/>
  <c r="E290" i="2"/>
  <c r="E340" i="2" l="1"/>
  <c r="F298" i="2" l="1"/>
  <c r="F462" i="2"/>
  <c r="E462" i="2" s="1"/>
  <c r="F264" i="2"/>
  <c r="E264" i="2" s="1"/>
  <c r="F474" i="2" l="1"/>
  <c r="E474" i="2" s="1"/>
  <c r="E20" i="2"/>
  <c r="F34" i="2" l="1"/>
  <c r="E34" i="2" s="1"/>
  <c r="F405" i="2" l="1"/>
  <c r="E405" i="2" s="1"/>
  <c r="F296" i="2"/>
  <c r="E296" i="2" s="1"/>
  <c r="F482" i="2" l="1"/>
  <c r="F559" i="2"/>
  <c r="E559" i="2" s="1"/>
  <c r="E312" i="2" l="1"/>
  <c r="F203" i="2"/>
  <c r="F85" i="2"/>
  <c r="E85" i="2" s="1"/>
  <c r="F76" i="2"/>
  <c r="E76" i="2" s="1"/>
  <c r="F67" i="2"/>
  <c r="E67" i="2" s="1"/>
  <c r="E309" i="2" l="1"/>
  <c r="F230" i="2"/>
  <c r="E230" i="2" s="1"/>
  <c r="E203" i="2"/>
  <c r="F515" i="2"/>
  <c r="E515" i="2" s="1"/>
  <c r="F582" i="2"/>
  <c r="E582" i="2" s="1"/>
  <c r="F260" i="2" l="1"/>
  <c r="X1" i="3"/>
  <c r="F40" i="2" l="1"/>
  <c r="E40" i="2" s="1"/>
  <c r="F537" i="2"/>
  <c r="F245" i="2"/>
  <c r="E245" i="2" s="1"/>
  <c r="E25" i="2"/>
  <c r="G25" i="2" s="1"/>
  <c r="E24" i="2" l="1"/>
  <c r="F20" i="2" s="1"/>
  <c r="E537" i="2"/>
  <c r="F5" i="3"/>
  <c r="F135" i="2" l="1"/>
  <c r="E135" i="2" l="1"/>
  <c r="F3" i="3" s="1"/>
  <c r="F1" i="3" s="1"/>
  <c r="F601" i="2"/>
  <c r="E601" i="2" s="1"/>
  <c r="F248" i="2" l="1"/>
  <c r="E248" i="2" s="1"/>
  <c r="F161" i="2"/>
  <c r="F9" i="2"/>
  <c r="E9" i="2" s="1"/>
  <c r="F188" i="2" l="1"/>
  <c r="E188" i="2" s="1"/>
  <c r="E161" i="2"/>
  <c r="F96" i="2" l="1"/>
  <c r="F129" i="2" l="1"/>
  <c r="E96" i="2"/>
  <c r="F496" i="2"/>
  <c r="F534" i="2" l="1"/>
  <c r="E496" i="2"/>
  <c r="E534" i="2" s="1"/>
  <c r="F238" i="2"/>
  <c r="E238" i="2" s="1"/>
  <c r="F150" i="2"/>
  <c r="E150" i="2" s="1"/>
  <c r="F588" i="2" l="1"/>
  <c r="E588" i="2" s="1"/>
  <c r="F550" i="2"/>
  <c r="E550" i="2" l="1"/>
  <c r="E610" i="2" s="1"/>
  <c r="F610" i="2"/>
  <c r="F611" i="2" s="1"/>
  <c r="E482" i="2" l="1"/>
  <c r="R1" i="3" l="1"/>
  <c r="E129" i="2" l="1"/>
  <c r="E611" i="2" s="1"/>
  <c r="AG1" i="3" l="1"/>
  <c r="AD1" i="3" l="1"/>
  <c r="A1" i="3" l="1"/>
</calcChain>
</file>

<file path=xl/sharedStrings.xml><?xml version="1.0" encoding="utf-8"?>
<sst xmlns="http://schemas.openxmlformats.org/spreadsheetml/2006/main" count="857" uniqueCount="681">
  <si>
    <t>Lp.</t>
  </si>
  <si>
    <t>Nazwa zadania inwestycyjnego</t>
  </si>
  <si>
    <t>Część opisowa - uwagi</t>
  </si>
  <si>
    <t>Środki własne</t>
  </si>
  <si>
    <t xml:space="preserve">Transport i łączność </t>
  </si>
  <si>
    <t>dział 600</t>
  </si>
  <si>
    <t>w tym:</t>
  </si>
  <si>
    <t>rozdział 60016 § 6050</t>
  </si>
  <si>
    <t>Budowa dróg na obszarach wiejskich</t>
  </si>
  <si>
    <t xml:space="preserve"> </t>
  </si>
  <si>
    <t>Środki na realizację.</t>
  </si>
  <si>
    <t>rozdział 60017 § 6050</t>
  </si>
  <si>
    <t>Środki na realizację zadania.</t>
  </si>
  <si>
    <t>rozdział 60095 § 6050</t>
  </si>
  <si>
    <t>Razem dział 600</t>
  </si>
  <si>
    <t>Gospodarka mieszkaniowa</t>
  </si>
  <si>
    <t>dział 700</t>
  </si>
  <si>
    <t>rozdział 70095 § 6050</t>
  </si>
  <si>
    <t>Poprawa stanu technicznego</t>
  </si>
  <si>
    <t>lokali mieszkalnych</t>
  </si>
  <si>
    <t>Razem dział 700</t>
  </si>
  <si>
    <t>Administracja publiczna</t>
  </si>
  <si>
    <t>dział 750</t>
  </si>
  <si>
    <t>Razem dział 750</t>
  </si>
  <si>
    <t>Środki na zakup.</t>
  </si>
  <si>
    <t>Gospodarka komunalna i ochrona</t>
  </si>
  <si>
    <t>środowiska</t>
  </si>
  <si>
    <t>dział 900</t>
  </si>
  <si>
    <t>rozdział 90004 § 6050</t>
  </si>
  <si>
    <t>Oświetlenie w mieście i gminie</t>
  </si>
  <si>
    <t>rozdział 90015 § 6050</t>
  </si>
  <si>
    <t>rozdział 90095 § 6050</t>
  </si>
  <si>
    <t>Razem dział 900</t>
  </si>
  <si>
    <t xml:space="preserve">Kultura i ochrona dziedzictwa </t>
  </si>
  <si>
    <t>narodowego</t>
  </si>
  <si>
    <t>dział 921</t>
  </si>
  <si>
    <t>rozdział 92109 § 6050</t>
  </si>
  <si>
    <t>Razem dział 921</t>
  </si>
  <si>
    <t>Kultura fizyczna</t>
  </si>
  <si>
    <t>dział 926</t>
  </si>
  <si>
    <t>Razem dział 926</t>
  </si>
  <si>
    <t xml:space="preserve">fundusz </t>
  </si>
  <si>
    <t>sołecki</t>
  </si>
  <si>
    <t xml:space="preserve">Budowa dróg na terenie osiedla przy </t>
  </si>
  <si>
    <t>ul. Mickiewicza - Powstańców Śląskich w Nysie</t>
  </si>
  <si>
    <t xml:space="preserve">Budowa dróg i uzbrojenia podziemnego </t>
  </si>
  <si>
    <t xml:space="preserve">Regionalnego Parku Przemysłowego WSSE </t>
  </si>
  <si>
    <t>rozdział 90008 § 6050</t>
  </si>
  <si>
    <t>fundusz</t>
  </si>
  <si>
    <t xml:space="preserve"> sołecki</t>
  </si>
  <si>
    <t xml:space="preserve">środki </t>
  </si>
  <si>
    <t>sołectwa</t>
  </si>
  <si>
    <t xml:space="preserve">Środki na realizację. </t>
  </si>
  <si>
    <t>w Nysie</t>
  </si>
  <si>
    <t>rozdział 75023 § 6050</t>
  </si>
  <si>
    <t>Opłata licencji za program "SIGMA w części</t>
  </si>
  <si>
    <t xml:space="preserve">organizacyjnej i finansowej" w Gminnym </t>
  </si>
  <si>
    <t>Zarządzie Oświaty w Nysie</t>
  </si>
  <si>
    <t>rozdział 75085 § 6060</t>
  </si>
  <si>
    <t>Środki na opłatę.</t>
  </si>
  <si>
    <t>Opłata licencji za program do wyliczania</t>
  </si>
  <si>
    <t>jednorazowego dodatku uzupełniającego</t>
  </si>
  <si>
    <t xml:space="preserve">dla nauczycieli art. 30 KN w Gminnym </t>
  </si>
  <si>
    <t xml:space="preserve">Środki na opłatę. </t>
  </si>
  <si>
    <t xml:space="preserve">placówek oświatowych" dla Gminnego Zarządu </t>
  </si>
  <si>
    <t>Oświaty w Nysie</t>
  </si>
  <si>
    <t>O g ó ł  e m</t>
  </si>
  <si>
    <t>Przebudowa drogi w ul. Miłosza w Nysie</t>
  </si>
  <si>
    <t xml:space="preserve">Opłata licencji za  program "Rekrutacja  do </t>
  </si>
  <si>
    <t>Środki na modernizację i rozbudowę systemów:</t>
  </si>
  <si>
    <t>3. Systemu przeciwpożarowego.</t>
  </si>
  <si>
    <t>2. Infrastruktury wirtualizacji danych.</t>
  </si>
  <si>
    <t>1. Systemu backupu danych.</t>
  </si>
  <si>
    <t xml:space="preserve">Ochrona różnorodności biologicznej w Subregionie </t>
  </si>
  <si>
    <t>Południowym na terenie powiatów głubczyckiego,</t>
  </si>
  <si>
    <t>nyskiego i prudnickiego</t>
  </si>
  <si>
    <t>Dział 600</t>
  </si>
  <si>
    <t>Dział 700</t>
  </si>
  <si>
    <t>Dział 750</t>
  </si>
  <si>
    <t>Dział 851</t>
  </si>
  <si>
    <t>Dział 900</t>
  </si>
  <si>
    <t>Dział 921</t>
  </si>
  <si>
    <t>Dział 926</t>
  </si>
  <si>
    <t>4. System zasilania Centrum Przetwarzania Danych.</t>
  </si>
  <si>
    <t xml:space="preserve">Centrum przesiadkowe w Nysie - przebudowa ulic: </t>
  </si>
  <si>
    <t>Dofinansowanie w ramach PROW.</t>
  </si>
  <si>
    <t>z monitoringiem w Białej Nyskiej</t>
  </si>
  <si>
    <t>rozdział 90004 § 6060</t>
  </si>
  <si>
    <t>Zakup kosiarki - traktorka dla sołectwa Jędrzychów</t>
  </si>
  <si>
    <t xml:space="preserve">Środki na zakup. </t>
  </si>
  <si>
    <t>Zagospodarowanie terenu przy kaplicy pogrzebowej</t>
  </si>
  <si>
    <t>w sołectwie Kubice</t>
  </si>
  <si>
    <t>Modernizacja świetlicy wiejskiej w Morowie</t>
  </si>
  <si>
    <t>Modernizacja świetlicy wiejskiej w Lipowej</t>
  </si>
  <si>
    <t>Modernizacja zaplecza sanitarnego w budynku</t>
  </si>
  <si>
    <t xml:space="preserve">Wykonanie ogrodzenia boiska sportowego </t>
  </si>
  <si>
    <t>w Wyszkowie Ślaskim</t>
  </si>
  <si>
    <t>rozdział 92601 § 6050</t>
  </si>
  <si>
    <t>Zagospodarowanie terenu boiska w Przełęku</t>
  </si>
  <si>
    <t>sołeckie</t>
  </si>
  <si>
    <t xml:space="preserve">Budowa wiaty na placu rekreacyjno - sportowym </t>
  </si>
  <si>
    <t>w Złotogłowicach</t>
  </si>
  <si>
    <t>rozdział 92695 § 6050</t>
  </si>
  <si>
    <t>Budowa siłowni zewnętrznej w Hanuszowie</t>
  </si>
  <si>
    <t>Modernizacja placu zabaw w Regulicach</t>
  </si>
  <si>
    <t>Budowa placu zabaw w sołectwie Koperniki</t>
  </si>
  <si>
    <t xml:space="preserve">sołectwa </t>
  </si>
  <si>
    <t>Budowa Skate Parku w sołectwie Jędrzychów</t>
  </si>
  <si>
    <t>Przebudowa drogi w Kępnicy</t>
  </si>
  <si>
    <t xml:space="preserve">Rozbudowa oświetlenia drogi na nowym osiedlu </t>
  </si>
  <si>
    <t>w Konradowej</t>
  </si>
  <si>
    <t>5. Zakup zestawów komputerowych.</t>
  </si>
  <si>
    <t>Dofinansowanie w ramach RPO WO.</t>
  </si>
  <si>
    <t>świetlicy wiejskiej w sołectwie Podkamień</t>
  </si>
  <si>
    <t>Modernizacja świetlicy wiejskiej w Hajdukach Nyskich</t>
  </si>
  <si>
    <t>Komputeryzacja (informatyzacja) Urzędu Miejskiego</t>
  </si>
  <si>
    <t xml:space="preserve">"Inwest Park" na terenie Gminy Nysa, w obrębach  </t>
  </si>
  <si>
    <t>wsi Radzikowice i Goświnowice  - Etap II</t>
  </si>
  <si>
    <t xml:space="preserve">Kolejowa, Wrocławska, Rynek, Celna wraz z </t>
  </si>
  <si>
    <t>inteligentnym systemem transportu</t>
  </si>
  <si>
    <t>i zakupem taboru niskoemisyjnego</t>
  </si>
  <si>
    <t xml:space="preserve">Środki na opracowanie dokumentacji projektowej  </t>
  </si>
  <si>
    <t>i realizację zadania.</t>
  </si>
  <si>
    <t xml:space="preserve">Zagospodarowanie terenów zielonych wraz </t>
  </si>
  <si>
    <t xml:space="preserve">"Inwest Park" na terenie Gminy Nysa, w obrębach wsi </t>
  </si>
  <si>
    <t>Radzikowice i Goświnowice  - Etap I</t>
  </si>
  <si>
    <t xml:space="preserve">Zakup elektrycznego odkurzacza miejskiego </t>
  </si>
  <si>
    <t>rozdział 90003 § 6060</t>
  </si>
  <si>
    <t xml:space="preserve">ochrony </t>
  </si>
  <si>
    <t>rozdział 92195 § 6050</t>
  </si>
  <si>
    <t>Środki na oprcaowanie koncepcji.</t>
  </si>
  <si>
    <t>Centrum historii Twierdzy Nysa na wieży ciśnień</t>
  </si>
  <si>
    <t>Zakup traktorka samojezdnego - kosiarki</t>
  </si>
  <si>
    <t>Wykonanie oświetlenia w Głębinowie</t>
  </si>
  <si>
    <t>Budowa siłowni zewnętrznej w sołectwie Sękowice</t>
  </si>
  <si>
    <t xml:space="preserve">Budowa wiaty - sceny wraz z tablicą ogłoszeń przy </t>
  </si>
  <si>
    <t>1.</t>
  </si>
  <si>
    <t>2.</t>
  </si>
  <si>
    <t>3.</t>
  </si>
  <si>
    <t xml:space="preserve">Zagospodarowanie terenu zielonego we wsi </t>
  </si>
  <si>
    <t>Domaszkowice</t>
  </si>
  <si>
    <t xml:space="preserve">Ochrona bioróżnorodności w Subregionie </t>
  </si>
  <si>
    <t>Południowym w granicach gmin Nysa i Prudnik</t>
  </si>
  <si>
    <t xml:space="preserve">Zagospodarowanie Placu Jana Pawła II oraz Placu  </t>
  </si>
  <si>
    <t>Kopernika w Nysie</t>
  </si>
  <si>
    <t xml:space="preserve">Budowa zaplecza rekreacykno - socjalnego wraz </t>
  </si>
  <si>
    <t>z remizą przy boisku sportowym w Wierzbięcicach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</si>
  <si>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</si>
  <si>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</si>
  <si>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</si>
  <si>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</si>
  <si>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</si>
  <si>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</si>
  <si>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</si>
  <si>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</si>
  <si>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</si>
  <si>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</si>
  <si>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</si>
  <si>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</si>
  <si>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</si>
  <si>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</si>
  <si>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</si>
  <si>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</si>
  <si>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</si>
  <si>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</si>
  <si>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</si>
  <si>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</si>
  <si>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</si>
  <si>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</si>
  <si>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</si>
  <si>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</si>
  <si>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</si>
  <si>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</si>
  <si>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</si>
  <si>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</si>
  <si>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</si>
  <si>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</si>
  <si>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</si>
  <si>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</si>
  <si>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</si>
  <si>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</si>
  <si>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</si>
  <si>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</si>
  <si>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</si>
  <si>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</si>
  <si>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</si>
  <si>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</si>
  <si>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</si>
  <si>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</si>
  <si>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 xml:space="preserve">Budowa dróg w mieście </t>
  </si>
  <si>
    <t>rozdział 60016 § 6060</t>
  </si>
  <si>
    <t>Odszkodowania i wykupy.</t>
  </si>
  <si>
    <t xml:space="preserve">Psia EKO Strefa </t>
  </si>
  <si>
    <t>Schronisko w Konradowej</t>
  </si>
  <si>
    <t>47.</t>
  </si>
  <si>
    <t>48.</t>
  </si>
  <si>
    <t>49.</t>
  </si>
  <si>
    <t>50.</t>
  </si>
  <si>
    <t>51.</t>
  </si>
  <si>
    <t>Nabycie nieruchomości</t>
  </si>
  <si>
    <t>rozdział 70005 § 6060</t>
  </si>
  <si>
    <t>Ochrona zdrowia</t>
  </si>
  <si>
    <t>dział 851</t>
  </si>
  <si>
    <t>Razem dział 851</t>
  </si>
  <si>
    <t xml:space="preserve">Wykonanie monitoringu wizyjnego miasta w celu </t>
  </si>
  <si>
    <t>rozdział 85154 § 6050</t>
  </si>
  <si>
    <t xml:space="preserve">zminimalizowania negatywnych zdarzeń związanych </t>
  </si>
  <si>
    <t xml:space="preserve">Pomoc społeczna </t>
  </si>
  <si>
    <t>dział 852</t>
  </si>
  <si>
    <t>Modernizacja budynku Noclegowni dla bezdomnych</t>
  </si>
  <si>
    <t>w Nysie przy ul. Baligrodzkiej</t>
  </si>
  <si>
    <t>Razem dział 852</t>
  </si>
  <si>
    <t>52.</t>
  </si>
  <si>
    <t>rozdział 90013 § 6050</t>
  </si>
  <si>
    <t>Dział 852</t>
  </si>
  <si>
    <t>53.</t>
  </si>
  <si>
    <t>ze spożywaniem alkoholu i stosowaniem przemocy</t>
  </si>
  <si>
    <t>Zakup kosiarki - traktorka dla sołectwa Radzikowice</t>
  </si>
  <si>
    <t xml:space="preserve">Wykonanie klimatyzacji w świetlicy wiejskiej  </t>
  </si>
  <si>
    <t>w Hajdukach Nyskich</t>
  </si>
  <si>
    <t>świetlicy wiejskiej w sołectwie Siestrzechowice</t>
  </si>
  <si>
    <t xml:space="preserve">Budowa ciągu pieszo - rowerowego w Skorochowie </t>
  </si>
  <si>
    <t>Poprawa płynności ruchu w subregionie południowym</t>
  </si>
  <si>
    <t>poprzez budowę i przebudowę kluczowych dróg</t>
  </si>
  <si>
    <t>prowadzących do stref inwestycyjnych i granicy</t>
  </si>
  <si>
    <t>i Brodzińskiego w Nysie</t>
  </si>
  <si>
    <t>Zadanie dofinansowane w ramach RPO WO.</t>
  </si>
  <si>
    <t xml:space="preserve">części sieci elektroenergetycznej na terenie byłego </t>
  </si>
  <si>
    <t>FSD, stanowiącego własność TAURON Dystrybucja</t>
  </si>
  <si>
    <t xml:space="preserve">Odkupienie zlikwidowanej w wyniku usunięcia kolizji </t>
  </si>
  <si>
    <t>rozdział 90095 § 6060</t>
  </si>
  <si>
    <t>54.</t>
  </si>
  <si>
    <t>55.</t>
  </si>
  <si>
    <t xml:space="preserve">Oświata i wychowanie </t>
  </si>
  <si>
    <t>dzial 801</t>
  </si>
  <si>
    <t>Polskiego w Nysie</t>
  </si>
  <si>
    <t>rozdział 80101 § 6050</t>
  </si>
  <si>
    <t xml:space="preserve">Rozbudowa Szkoły Podstawowej nr 2 przy al. Wojska </t>
  </si>
  <si>
    <t>Razem rozdział 801</t>
  </si>
  <si>
    <t>56.</t>
  </si>
  <si>
    <t>Dział 801</t>
  </si>
  <si>
    <t>Zabezpieczenie obszarów chronionych</t>
  </si>
  <si>
    <t>Gminy Nysa - obszar Natura 2000 Forty Nyskie -</t>
  </si>
  <si>
    <t>poprzez ukierunkowanie ruchu turystycznego</t>
  </si>
  <si>
    <t>57.</t>
  </si>
  <si>
    <t>rozdział 85203 § 6050</t>
  </si>
  <si>
    <t>Przebudowa dróg w Rynku</t>
  </si>
  <si>
    <t>Dofinansowanie w ramach Funduszu dróg Samorządowych</t>
  </si>
  <si>
    <t xml:space="preserve">Budowa zatoki autobusowej w ul. Bohaterów </t>
  </si>
  <si>
    <t>Warszawy w Nysie</t>
  </si>
  <si>
    <t>I. Realizacje robót:</t>
  </si>
  <si>
    <t>Kładka na jazie przy Elektrowni Wodnej w Nysie</t>
  </si>
  <si>
    <t>Nyskie Centrum Wsparcia Sesniora</t>
  </si>
  <si>
    <t>Zagospodarowanie podwórka w rejonie ulic:</t>
  </si>
  <si>
    <t>Zjednoczenia, Mariacka, Prudnicka i Moniuszki</t>
  </si>
  <si>
    <t xml:space="preserve">Przebudowa stadionu Polonii przy ul. Sudeckiej </t>
  </si>
  <si>
    <t>58.</t>
  </si>
  <si>
    <t>59.</t>
  </si>
  <si>
    <t>60.</t>
  </si>
  <si>
    <t>62.</t>
  </si>
  <si>
    <t>63.</t>
  </si>
  <si>
    <t>64.</t>
  </si>
  <si>
    <t>Nakłady planowane                na rok 2020</t>
  </si>
  <si>
    <t>Budowa drogi w ul. Witkiewicza w Nysie</t>
  </si>
  <si>
    <t xml:space="preserve">Termomodernizacja budynku Szkoly Podstawowej nr 10 </t>
  </si>
  <si>
    <t xml:space="preserve">w Nysie z oddzialami integracyjnymi w Nysie przy </t>
  </si>
  <si>
    <t xml:space="preserve">ul. 11 Listopada  </t>
  </si>
  <si>
    <t>Środki na wykonanie tablicy informacyjno - promocyjnej.</t>
  </si>
  <si>
    <t xml:space="preserve">Termomodernizacja budynku Szkoly Podstawowej nr 5 </t>
  </si>
  <si>
    <t>w Nysie przy ul. Chodowieckiego</t>
  </si>
  <si>
    <t>Środki na opracowanie dokumentacji projektowej i realizację zadania.</t>
  </si>
  <si>
    <t xml:space="preserve">Modernizacja dachu w budynku szkoły w ZSP </t>
  </si>
  <si>
    <t>w Białej Nyskiej</t>
  </si>
  <si>
    <t>rozdział 80104 § 6050</t>
  </si>
  <si>
    <t xml:space="preserve">Zapewnienie awaryjnego oświetlenia ewakuacyjnego i  </t>
  </si>
  <si>
    <t xml:space="preserve">montaż adresowalnego systemu sygnalizacji pożarowej </t>
  </si>
  <si>
    <t>w budynku Przedszkola nr 12 w Nysie</t>
  </si>
  <si>
    <t xml:space="preserve">Adaptacja pomieszczeń poddasza na gabinet </t>
  </si>
  <si>
    <t xml:space="preserve">logopedyczny i terapeutyczny w Przedszkolu nr 9 </t>
  </si>
  <si>
    <t xml:space="preserve">w Nysie </t>
  </si>
  <si>
    <t>Wykonanie przyłacza elektrycznego do przedszkola</t>
  </si>
  <si>
    <t>przy ul. Poniatowskiego w Nysie</t>
  </si>
  <si>
    <t>Zakup i miontaż wiat przystankowych</t>
  </si>
  <si>
    <t>dotacja</t>
  </si>
  <si>
    <t>śr soł.</t>
  </si>
  <si>
    <t>w tym</t>
  </si>
  <si>
    <t>fundusz soł</t>
  </si>
  <si>
    <t>śr. soł.</t>
  </si>
  <si>
    <t>Turystyka</t>
  </si>
  <si>
    <t>Dział 630</t>
  </si>
  <si>
    <t>Budowa witaczy na wjazdach do miasta Nysa</t>
  </si>
  <si>
    <t>rozdział 63003 § 6050</t>
  </si>
  <si>
    <t>Razem dział 630</t>
  </si>
  <si>
    <t>Środki na: wykonanie elewacji budynku oraz opracowanie dokumentacji</t>
  </si>
  <si>
    <t>projektowej zagospodarowania terenu przy budynku.</t>
  </si>
  <si>
    <t>65.</t>
  </si>
  <si>
    <t>66.</t>
  </si>
  <si>
    <t>67.</t>
  </si>
  <si>
    <t>68.</t>
  </si>
  <si>
    <t>69.</t>
  </si>
  <si>
    <t>70.</t>
  </si>
  <si>
    <t>71.</t>
  </si>
  <si>
    <t>rozdział 60016 § 6057</t>
  </si>
  <si>
    <t>rozdział 90004 § 6057</t>
  </si>
  <si>
    <t>Gminy Nysa, Gminy Prudnik i Powiatu Prudnickiego</t>
  </si>
  <si>
    <t>Bioróżnorodność bogactwem Gminy Głuchołazy,</t>
  </si>
  <si>
    <t>środki</t>
  </si>
  <si>
    <t>72.</t>
  </si>
  <si>
    <t>Pozostałe zadania w zkresie polityki społecznej</t>
  </si>
  <si>
    <t>dział 853</t>
  </si>
  <si>
    <t>Razem dział 853</t>
  </si>
  <si>
    <t xml:space="preserve">Odnowienie - przygotowanie do zasiedlenia </t>
  </si>
  <si>
    <t xml:space="preserve">mieszkania dla repatriantów, położonego w Nysie przy </t>
  </si>
  <si>
    <t>ul. Słowiańskiej 27a/4</t>
  </si>
  <si>
    <t>rozdział 85295 § 6050</t>
  </si>
  <si>
    <t>rozdział 85334 § 6050</t>
  </si>
  <si>
    <t>61.</t>
  </si>
  <si>
    <t>Dotacja celowa z Województwa Opolskiego.</t>
  </si>
  <si>
    <t>Realizacje robót:</t>
  </si>
  <si>
    <t>Goświnowice ul. Szkolna</t>
  </si>
  <si>
    <t>Przebudowa drogi w ul. Parkowej w Nysie</t>
  </si>
  <si>
    <t>Niwnica (dz. nr 358/8, 358/26, 358/27)</t>
  </si>
  <si>
    <t>Urządzenie oddziału przedszkolnego wraz z zapleczem</t>
  </si>
  <si>
    <t>rozdział 80103 § 6050</t>
  </si>
  <si>
    <t xml:space="preserve">Poprawa efektywności energetycznej w budynkach </t>
  </si>
  <si>
    <t>szkolnych Gminy Nysa</t>
  </si>
  <si>
    <t>rozdział 90005 § 6050</t>
  </si>
  <si>
    <t xml:space="preserve">fundusz  </t>
  </si>
  <si>
    <t>ochrony</t>
  </si>
  <si>
    <t>rozdział 90008 § 6057</t>
  </si>
  <si>
    <t xml:space="preserve">Budowa miejsc postojowych z ekonawierzchni przy </t>
  </si>
  <si>
    <t>przy ul. Wyspiańskiego w Nysie</t>
  </si>
  <si>
    <t>Środki na wykonanie przyłącza instalacji wodnej, wymiana pieca C.O</t>
  </si>
  <si>
    <t>i wykonanie ogrodzenia wybiegu dla psów.</t>
  </si>
  <si>
    <t xml:space="preserve">Zielona Nysa - podniesienie świadomości </t>
  </si>
  <si>
    <t>mieszkańców na temat zmian klimatu</t>
  </si>
  <si>
    <t>15.</t>
  </si>
  <si>
    <t>73.</t>
  </si>
  <si>
    <t>74.</t>
  </si>
  <si>
    <t>75.</t>
  </si>
  <si>
    <t>76.</t>
  </si>
  <si>
    <t>77.</t>
  </si>
  <si>
    <t>Rusocin</t>
  </si>
  <si>
    <t>II. Dokumentacje projektowe:</t>
  </si>
  <si>
    <t>rozdział 60095 § 6057</t>
  </si>
  <si>
    <t>Modernizacja budynku Urzędu Miejskiego</t>
  </si>
  <si>
    <t>Zakup samochodu osobowego dla Urzędu Miejskiego</t>
  </si>
  <si>
    <t>rozdział 75023 § 6060</t>
  </si>
  <si>
    <t>śr. sołeckie</t>
  </si>
  <si>
    <t>Zakup i montaż instalacji fotowoltaicznej na</t>
  </si>
  <si>
    <t>budynku świetlicy wiejskiej w Iławie</t>
  </si>
  <si>
    <t>państwa - budowa drogi w ul. Kaczkowskiego</t>
  </si>
  <si>
    <t>78.</t>
  </si>
  <si>
    <t xml:space="preserve">Modernizacja boiska sportowego przy Zespole </t>
  </si>
  <si>
    <t>Szkolno - Przedszkolnym w Kopernikach</t>
  </si>
  <si>
    <t xml:space="preserve">Środki na opracowanie dokumentacji projektowej na potrzebę złożenia wniosku o </t>
  </si>
  <si>
    <t>dofinansowanie zadania.</t>
  </si>
  <si>
    <t>Przebudowa oświetlenia w mieście i gminie</t>
  </si>
  <si>
    <t xml:space="preserve">Budowa garażu dla sołectwa Kępnica </t>
  </si>
  <si>
    <t>79.</t>
  </si>
  <si>
    <t>80.</t>
  </si>
  <si>
    <t>81.</t>
  </si>
  <si>
    <t>Sprawozadanie z wykonania inwestycji za I półrocze 2020 rok</t>
  </si>
  <si>
    <t>Tremin przetargu</t>
  </si>
  <si>
    <t>Termin zakończenia</t>
  </si>
  <si>
    <t>Wydatki na dzień 30.06.2020r.</t>
  </si>
  <si>
    <t>protokół odbioru z dnia 15.06.2020r.</t>
  </si>
  <si>
    <t xml:space="preserve">Za kwotę 20 000,00 zł wykonawca wymienił papę na lukarnach oraz </t>
  </si>
  <si>
    <t>zlikwidowął pęknięcia na dachu płaskim</t>
  </si>
  <si>
    <t>Opracowano kosztorysy inwestorskie, wykonano remonty mieszkań</t>
  </si>
  <si>
    <t>kanalizacjyjnej, dobudowano przewody kominowe i wentylacyjne.</t>
  </si>
  <si>
    <t xml:space="preserve">w zakresie m.in: wymiany instalacji elektrycznej, gazowej, wodno - </t>
  </si>
  <si>
    <t>W ramach zadania dostarczono i zamontowano urządzenia zabawowe:</t>
  </si>
  <si>
    <t>zjazd linowy, piramida linowa, ściezka sprawnościowa.</t>
  </si>
  <si>
    <t>Trwa procedura odbioru robót.</t>
  </si>
  <si>
    <t>Wydatkowano kwotę 492,00 zł na opracowanie kosztorysu inwestorskiego</t>
  </si>
  <si>
    <t xml:space="preserve">Zakres robót obejmował m.in.: roboty rozbiórkowe, malaowanie ścian i sufitów, </t>
  </si>
  <si>
    <t>protokół odbioru z dnia 22.06.2020r.</t>
  </si>
  <si>
    <t>i przedmiaru robót oraz 18 133,36 zł na wykonanie robót.</t>
  </si>
  <si>
    <t xml:space="preserve">Wydatkowano kwotę 40 000,00 zł na wykonanie robót budowalno - </t>
  </si>
  <si>
    <t>instalacyjnych na poddaszu przedszkola.</t>
  </si>
  <si>
    <t>protokół odbioru z dnia 25.05.2020r.</t>
  </si>
  <si>
    <t xml:space="preserve">15 ławek z donicami, 29 donic betonowch,  54 stojaków na rowery </t>
  </si>
  <si>
    <t xml:space="preserve">2. Dostarczono i zamontowano elementy małej architektury tj. 37 ławek, </t>
  </si>
  <si>
    <t>Za kwotę 35 164,09 zł opracowano kosztorys inwestorski i przedmiar</t>
  </si>
  <si>
    <t>robót oraz wykonano 81 mb chodnika.</t>
  </si>
  <si>
    <t>protokół odbioru z dnia 05.06.2020r.</t>
  </si>
  <si>
    <t xml:space="preserve">Za kwotę 17 500,00 wykonano wiatę - scenę o wym. 5 x 3 m oraz </t>
  </si>
  <si>
    <t>zamotowano tablicę ogłoszeń.</t>
  </si>
  <si>
    <t>Prtokół odbioru z dnia 04.06.2020r.</t>
  </si>
  <si>
    <t>zewnętrznej.</t>
  </si>
  <si>
    <t>Protokół odbioru z dnia 03.06.2020r.</t>
  </si>
  <si>
    <t>Za kwotę 11 426,70 zł dostarczono i zamontowano urządzenia siłowni</t>
  </si>
  <si>
    <t>3. Wydatkowano kwotę 20 520,00 zł na obsadzenie donic betonowych.</t>
  </si>
  <si>
    <t>w ul. Kolejowa, Wrocławka, Rynek i Celnej za kwotę  94 066,71 zł.</t>
  </si>
  <si>
    <t xml:space="preserve">Wydatkowano kwotę 422 098,89 zł na realizację robót związanych z </t>
  </si>
  <si>
    <t>zagospodarowanem placu Jana Pawła II (roboty, nasadzenia, ławki, kosze)</t>
  </si>
  <si>
    <t>oraz prace związane z iluminacją otoczenia.</t>
  </si>
  <si>
    <t>Protokół odbioru z dnia 18.05.2020r.</t>
  </si>
  <si>
    <t xml:space="preserve">skucie tynków, rozbiórka podjazdu, wzmocnienie ścian fundamentowych, </t>
  </si>
  <si>
    <t>wykonanie tymczasowych schodów.</t>
  </si>
  <si>
    <t xml:space="preserve">Koszt ww. robót wyniesie 79 960,06 zł, </t>
  </si>
  <si>
    <t xml:space="preserve">W dniu 19.06.2020r zawarto umowę na wykonanie odcinka drogi o nawierzchni </t>
  </si>
  <si>
    <t>asfaltowej, chodników z kostki brukowej, zatoki autobusowej, zjazdów oraz</t>
  </si>
  <si>
    <t xml:space="preserve">kanalizacji deszczowej w tereminie  do 15.09.2020r. </t>
  </si>
  <si>
    <t xml:space="preserve">nadzór nad ich realizacją (nadzór inwestorski, autorski oraz archeologiczny), </t>
  </si>
  <si>
    <t>oraz ustanowienie służebności przesyłu na dz. nr 355/16 obręb Goświnowice.</t>
  </si>
  <si>
    <t>Termin zakończenia robót - 26.02.2021r.</t>
  </si>
  <si>
    <t xml:space="preserve">Kontynuacja robót z 2019r. </t>
  </si>
  <si>
    <t>Termin zakończenia robót - 04.12.2020r.</t>
  </si>
  <si>
    <t>W ramach zadania wykonano nawierzchnie drogowe w ulicy Kaczkowskiego</t>
  </si>
  <si>
    <t>(506,20 mb) i Brodzińskiego (507,55 mb) wraz z chodnikami i zjazdami;</t>
  </si>
  <si>
    <t>zamontowano studnie rewizyjne; studzienki kanalizacyjne systemowe; przyłacza:</t>
  </si>
  <si>
    <t xml:space="preserve">Wydatkowano kwotę 810 745,53 zł na zaplatę za wykoanne roboty, nadzór </t>
  </si>
  <si>
    <t xml:space="preserve">inwestorski oraz roboty dodatkowe polegające na przebudowie zjazdów i dojśc </t>
  </si>
  <si>
    <t>do posesji oraz skany map.</t>
  </si>
  <si>
    <t>protokół odbioru z dnia 29.04.2020r.</t>
  </si>
  <si>
    <t>przedmiotu zamówienia.</t>
  </si>
  <si>
    <t xml:space="preserve">Wykonawcy robót naliczono karę umowną za opóźnienie w wykonaniu </t>
  </si>
  <si>
    <t>protokół odbioru z dnia 27.04.2020</t>
  </si>
  <si>
    <t>protokół odbioru z dnia 06.04.2020</t>
  </si>
  <si>
    <t xml:space="preserve">słupów oświetleniowych oraz 25 000,00 zł na aktualizację dokumentacji </t>
  </si>
  <si>
    <t xml:space="preserve">projektowej rewitalizacji Rynku w Nysie i dostosowanie do warunków </t>
  </si>
  <si>
    <t xml:space="preserve">programu FDS. </t>
  </si>
  <si>
    <t xml:space="preserve">W dniu 26.03.2020r. zawarto umowę na opracowanie dokumentacji </t>
  </si>
  <si>
    <t>Wydatkowano kwotę 430,50 zł na wydzielenie kosztorysu inwestorskiego</t>
  </si>
  <si>
    <t>i przedmiar robót dla I etap robót - rozbudowa oświetlenia ulicznego.</t>
  </si>
  <si>
    <t xml:space="preserve">Umowę na realizację I etapu robót zawarto w dniu 05.05.2020r. Wartość </t>
  </si>
  <si>
    <t xml:space="preserve">robót wyniesie 68 499,00 zł. Termin wykoania zadania określono na 30.09.2020r. </t>
  </si>
  <si>
    <t xml:space="preserve">W dniu 16.06.2020r. zawarto umowę na opracowanie dokumentacji </t>
  </si>
  <si>
    <t>inwestorski, wykonanie docelowej organizacji ruchu na drogach osiedla</t>
  </si>
  <si>
    <t xml:space="preserve">oraz wydzielenie kosztorysu inwestorskiego i przedmiaru robót na </t>
  </si>
  <si>
    <t xml:space="preserve">Wydatkowano kwotę 903 886,59 zł. na zapłatę faktur za roboty, nadzór  </t>
  </si>
  <si>
    <t>Kontynuacja robót z 2018r.</t>
  </si>
  <si>
    <t>Kontynuacja robót z 2019 roku.</t>
  </si>
  <si>
    <t>oraz nadzór inwestorski.</t>
  </si>
  <si>
    <t>W ramach zadania w latach 2019 - 2020 wykonano nawierzchnie drogowe</t>
  </si>
  <si>
    <t xml:space="preserve">wraz z chodnikami, dojściami oraz dojazdami do posesji i łącznika drogowego - </t>
  </si>
  <si>
    <t xml:space="preserve">580 m; kanalizacja deszczowa - 390,6 m; kanalizacja sanitarna - 68,85 m; </t>
  </si>
  <si>
    <t>sieć wodociągowa i przyłacza - 58,25 m; sieć oświetlenia ulicznego - 19 szt.</t>
  </si>
  <si>
    <t xml:space="preserve">protokół odbioru z dnia 03.02.2020r. </t>
  </si>
  <si>
    <t>W ramach zadania w latach 2019 - 2020 wykonano nwierzchnie jezdni  z</t>
  </si>
  <si>
    <t xml:space="preserve">kostki betonowej w ulicach: Rubinowej, Bursztynowej, Kamiennej (od </t>
  </si>
  <si>
    <t>Bursztynowej do Piaskowej), Piakowej, Kryształowej (od Rubinowej do Piaskowej)</t>
  </si>
  <si>
    <t xml:space="preserve">wraz z uzbrojeniem i zagospodarowaniem terenu. </t>
  </si>
  <si>
    <t>protokół odbioru z dnia 17.02.2020r.</t>
  </si>
  <si>
    <t>protokół odbioru z dnia 29.05.2020r.</t>
  </si>
  <si>
    <t>Ze Starostwa Powiatowego w Nysie pobrano dziennik budowy za 23,00 zł.</t>
  </si>
  <si>
    <t xml:space="preserve">Wykonawaca za kwotę 88 520,20 zł. i w tereminie do 15.09.2020r. </t>
  </si>
  <si>
    <t>zrealizauje kolejny etap robót związany z budową ciągu pieszo - rowerowego</t>
  </si>
  <si>
    <t>tj. nawierzchnia ścieżki wraz z chodnikami i zjazdami utwardzona zostanie</t>
  </si>
  <si>
    <t xml:space="preserve">kostrką brukową , wykonane zostanie oświetlenie, ściek prefabrykowany, </t>
  </si>
  <si>
    <t>oraz oznakowanie.</t>
  </si>
  <si>
    <t>1. Realizacja zadania zgodnie z umową z 2018 roku. Wykonawca w terminie do</t>
  </si>
  <si>
    <t>Zgodnie z umową zamiany - akt notarialny Repertorium A nr 3845/2020 z</t>
  </si>
  <si>
    <t xml:space="preserve">a Krajowym Ośrodkiem Wsparcia Rolnictwa. </t>
  </si>
  <si>
    <t xml:space="preserve">dnia 16.06.2020r. nastapiła zamiana nieruchomości pomiędzy Gminą Nysa </t>
  </si>
  <si>
    <t>Gmina Nysa zamieniła działki: nr 1 pow. 1,0049 ha; nr 2 pow. 0,9334 ha;</t>
  </si>
  <si>
    <t>nr 3 pow. 0,9539 ha; nr 4 pow. 2,1471 ha; nr 676/1 pow. 7,7447 ha</t>
  </si>
  <si>
    <t xml:space="preserve">na działki nr 464/4; nr 464/5; nr 464/29; 355/11; nr 355/12; nr 355/13; </t>
  </si>
  <si>
    <t xml:space="preserve">nr 355/14. </t>
  </si>
  <si>
    <t xml:space="preserve">w budynku przy ul. Emilli Gierczak SP nr 5 w Nysie </t>
  </si>
  <si>
    <t>Umowę na opracowanie dokumentacji projektowej terenu przy budynku</t>
  </si>
  <si>
    <t>UM (parking) zawarto w dniu 08.04.2020r. Koszt dokumentacji wyniesie</t>
  </si>
  <si>
    <t>31 980,00 zł. Terminem wykonania -  do 31.07.2020r.</t>
  </si>
  <si>
    <t xml:space="preserve">Za kwotę 23 100,00 zł zakupiono samochów marki OPEL CORSA - </t>
  </si>
  <si>
    <t>rok produkcji 2014.</t>
  </si>
  <si>
    <t>Dokumentacja projektowa rozbudowy przedszkola przy AWP w Nysie</t>
  </si>
  <si>
    <t>do wymogów regulaminu naboru wniosków MF EOG 2014-2021</t>
  </si>
  <si>
    <t xml:space="preserve">Wydatkowano 4 500,00 zł na aktualizację i dostosowanie audytu energetycznego </t>
  </si>
  <si>
    <t xml:space="preserve">W ramach zadania wykonawca za kwotę 40 000,00 zł. wykonał prace </t>
  </si>
  <si>
    <t xml:space="preserve">polegające na przebudowie instalacji hydrantowej wewnętrznej, </t>
  </si>
  <si>
    <t xml:space="preserve">sygnalizację pożarową oraz awaryjne oświetlnie ewakuacyjne. </t>
  </si>
  <si>
    <t>Środki na modernizację instalacji elektrycznej i przeciwpożarowej.</t>
  </si>
  <si>
    <t xml:space="preserve"> użytkowego.</t>
  </si>
  <si>
    <t>Wydatkowano kwotę 22 140,00 zł na oprcaownie programu funkcjonalno -</t>
  </si>
  <si>
    <t xml:space="preserve">W dniu  25.05.2020r. zawarto umowę z terminem realizacji do 15.07.2020r.  </t>
  </si>
  <si>
    <t xml:space="preserve">na wykonanie robót związanych z przygotowaniem do zasiedlenia przez </t>
  </si>
  <si>
    <t xml:space="preserve">repatriatów mieszkania. Koszt robót wyniesie 74 996,81 zł. </t>
  </si>
  <si>
    <t>tynków, posadzek.</t>
  </si>
  <si>
    <t>Uruchomiono procedurę wyboru dostawcy wyposażenia kuchni.</t>
  </si>
  <si>
    <t>ELECTRIC.</t>
  </si>
  <si>
    <t>protokół odbioru z dnia 10.04.2020r.</t>
  </si>
  <si>
    <t>Środki na opracowanie dokumetacji projektowej oraz realizację zadania.</t>
  </si>
  <si>
    <t>Za kwotę 15 999,00 zł zakupiono kosiarko - traktowej STHIL 6127 ZL.</t>
  </si>
  <si>
    <t>protokół odbioru z dnia 23.03.2020r.</t>
  </si>
  <si>
    <t>protokół odbioru z dnia 22.04.2020r.</t>
  </si>
  <si>
    <t xml:space="preserve">Zakupiono kosiarko - traktorek  solo BY AL-KO T -16 za kwotę 10 200,00 zł </t>
  </si>
  <si>
    <t>Wydatkowano kwotę 22 000,00 zł na pracowanie dokumentacji projektowej.</t>
  </si>
  <si>
    <t>Uruchomiono procedurę wyboru wykonawcy robót.</t>
  </si>
  <si>
    <t>W ramach zadania dostarczono i  zamontowano 5 klimatyzatorów.</t>
  </si>
  <si>
    <t>program funkcjonalno - użytkowy.</t>
  </si>
  <si>
    <t xml:space="preserve">Wykonawca za kwotę 35 000,00 zł i w terminie do 31.08.2020r. opracuje </t>
  </si>
  <si>
    <t>Zawarto umowy na wykonanie dokumentacji projektowych termomodernizacji</t>
  </si>
  <si>
    <t>Szkoły Podstawowej nr 10 przy ul. Prusa w Nysie oraz Szkoły Podstawowej</t>
  </si>
  <si>
    <t>w Białej Nyskiej.</t>
  </si>
  <si>
    <t>budynków: Szkoły Podstawowej nr 5 przy ul. Chodowieckiego w Nysie,</t>
  </si>
  <si>
    <t xml:space="preserve">Planowane jest złożenie wniosku o dofinansowanie zadania w ramach </t>
  </si>
  <si>
    <t>Europejskiego Obszaru Gospodarczego.</t>
  </si>
  <si>
    <t>Kontynuacja robót z 2019r.</t>
  </si>
  <si>
    <t>budowlane, nadzór inwestorski, nadzór przyrodniczy oraz przyłaczenie do</t>
  </si>
  <si>
    <t>Zadanie realizowane jest w formule zaprojektuj i wybuduj</t>
  </si>
  <si>
    <t>Zakres robót bejmuje Park Miejski oraz Suchą Fosę. W ramach zadania m.in.</t>
  </si>
  <si>
    <t xml:space="preserve">wykonane zostaną: cięcia pielęgnacyjne drzew, wycinki drzew i nasadzenia, </t>
  </si>
  <si>
    <t xml:space="preserve">powstanie ścieżka edukacyjna oraz stanowiska edukacyjne z domkiem </t>
  </si>
  <si>
    <t>dla owadów</t>
  </si>
  <si>
    <t>Zawarto umowy na wykonanie robót budowlanych (kwota 1 480 000,00 zł.)</t>
  </si>
  <si>
    <t>30.09.2021r.</t>
  </si>
  <si>
    <t>Umowę na realizację  II etapu robót zawarto w dniu 05.06.2020r. na kwotę</t>
  </si>
  <si>
    <t>20 787,00 zł i tereminem realizacji do dnia 30.09.2020r.</t>
  </si>
  <si>
    <t xml:space="preserve">opracuje dokumentację projektową oraz wykona oświetlenie uliczne wzdłuż </t>
  </si>
  <si>
    <t xml:space="preserve">dorogi gminnej nr 703  w Głębinowie. </t>
  </si>
  <si>
    <t xml:space="preserve">Wykonawca w tereminie do 15.07.2020r. za kwotę 14 883,00 zł  </t>
  </si>
  <si>
    <t xml:space="preserve">Wykonawca w tereminie do 30.09.2020r. za kwotę  29 450,00 zł  </t>
  </si>
  <si>
    <t xml:space="preserve">opracuje dokumentację projektową oraz wykona przyłacz elektryczny </t>
  </si>
  <si>
    <t>do przedszkola przy ul. Poniatowskiego w Nysie.</t>
  </si>
  <si>
    <t xml:space="preserve">Dokumentacja projektowa zostanie opracowana zgodnie z zawartą umową  </t>
  </si>
  <si>
    <t>do dnia 30.09.2020r., za kwotę 30 750,00 zł.</t>
  </si>
  <si>
    <t>Wykonawca robót za kwotę 9 796,19 zł wykonał regulację studzienek oraz</t>
  </si>
  <si>
    <t>częściową naprawę chodników.</t>
  </si>
  <si>
    <t xml:space="preserve">Zawarto umowę z Powiatem Nyskim na wspólfinansowanie zadania zgodnie </t>
  </si>
  <si>
    <t xml:space="preserve">z którą Powiat Nyski zobowiązany jest w terminie do 31.07.2020r. </t>
  </si>
  <si>
    <t>przedłożyć dokumentację ptojektową niezbędną do realizacji zadania.</t>
  </si>
  <si>
    <t xml:space="preserve">Wykonawca zgodnie z zawarta umową za kwotę 20 000,00 zł i w tereminie do </t>
  </si>
  <si>
    <t>30.09.2020r. opracuje dokumentację projektową.</t>
  </si>
  <si>
    <t>Planowane jest złożenie wniosku o dofinansowanie zadania ze środków</t>
  </si>
  <si>
    <t>Zgodnie z zawartą w dniu 10.06.2020r. umową, wykonawca za kwotę</t>
  </si>
  <si>
    <t xml:space="preserve">20 000,00 zł opracuje dokumentację projektową zagospodarowanie </t>
  </si>
  <si>
    <t>terenów Szkoły Podstawowej nr 10 przy ul. Prusa oraz 11 listopada.</t>
  </si>
  <si>
    <t xml:space="preserve">Postępowanie dotyczące wyboru wykonwacy aplikacji projektowej zostało </t>
  </si>
  <si>
    <t xml:space="preserve">unieważnione z uwagi na to że cena najkorzystniejszej oferty przewyższa </t>
  </si>
  <si>
    <t xml:space="preserve">kwotę, którą Zamawiający zamierza przeznaczyć na sfinansowanie </t>
  </si>
  <si>
    <r>
      <t>zamówienia.</t>
    </r>
    <r>
      <rPr>
        <u/>
        <sz val="12"/>
        <rFont val="Calibri"/>
        <family val="2"/>
        <charset val="238"/>
        <scheme val="minor"/>
      </rPr>
      <t xml:space="preserve"> Ponowiono postępowanie.</t>
    </r>
  </si>
  <si>
    <t>w tereminie do 31.10.2020r. za kwotę 10 000,00 zł.</t>
  </si>
  <si>
    <r>
      <t xml:space="preserve">zamówienia. </t>
    </r>
    <r>
      <rPr>
        <u/>
        <sz val="12"/>
        <rFont val="Calibri"/>
        <family val="2"/>
        <charset val="238"/>
        <scheme val="minor"/>
      </rPr>
      <t>Ponowiono postępowanie.</t>
    </r>
  </si>
  <si>
    <t>Wydatkowano 611,56 zł. na wykonanie tablicy pamiątkowej.</t>
  </si>
  <si>
    <t>Planowane dofinansowanie ze środków EFRR w ramach umowy partnerskiej.</t>
  </si>
  <si>
    <t>Wydatkowano kwotę 28 620,44 zł na wykonanie II etapu zagospodarowania</t>
  </si>
  <si>
    <t>terenu - nawierzchni z kostki kwadrat ECO o pow. 363,80 m².</t>
  </si>
  <si>
    <t xml:space="preserve">ścieżek; oświetlenie parku; remont mostków; wycinka, nasadzenia oraz </t>
  </si>
  <si>
    <t>pielęgnacja drzew; pomost edukacyjny dla śceżki przyrodniczej; zakup i montaż</t>
  </si>
  <si>
    <t xml:space="preserve">budek lęgowych dla ptaków i nietoperzy, domków dla kaczek; montaż </t>
  </si>
  <si>
    <t>pływających platform; oznakowania drzew i pomników przyrody.</t>
  </si>
  <si>
    <t>Zakres robót obejmuje m.in. zakup i montaż ławek oraz koszy na śmieci; remont</t>
  </si>
  <si>
    <t xml:space="preserve">Ze starostwa Powiatowego w Nysie pobrano dziennik budowy za 34,00 zł. </t>
  </si>
  <si>
    <t xml:space="preserve">Dokumentacja projektowa zgodnie z zawartą umową zostanie opracowana </t>
  </si>
  <si>
    <t>sieci elektroenergetycznej. Termin Zakończenia robót 10.08.2020r.</t>
  </si>
  <si>
    <t>10.08.2020r.</t>
  </si>
  <si>
    <t>17.01.2019r.</t>
  </si>
  <si>
    <t>30.04.2020r.</t>
  </si>
  <si>
    <t>Ze Starostwa Powiatowego w Nysie pobrano dziennik budowy za 31,00 zł.</t>
  </si>
  <si>
    <t>Zawarto umowę na sprawowanie nadzoru inwestorskiego.</t>
  </si>
  <si>
    <t>Wydatkowano 18 361,00 zł na wykonanie kosztorysu inwestorskiego  i</t>
  </si>
  <si>
    <t>przedmiaru robót oraz wykonanie robót budowlanych:</t>
  </si>
  <si>
    <t>protokół odbioru z dnia 12.05.2020r.</t>
  </si>
  <si>
    <t>protokół odbioru z dnia 03.06.2020r.</t>
  </si>
  <si>
    <t>Środki na pracowanie dokumentacji projektowej oraz realizację zadania.</t>
  </si>
  <si>
    <t>Wykonawca robót, zgodnie z zawarta w dniu 13.03.2020r. za kwotę 45 300,00 zł.</t>
  </si>
  <si>
    <t>Zakres robót obejmuje dostawe i montaż ogrodzenia z apneli ocynkowanych</t>
  </si>
  <si>
    <t xml:space="preserve">wys. 150 cm o łącznej długości 425 mb w ty brama wjazdowa i 2 furtki </t>
  </si>
  <si>
    <t>gordzeniowe.</t>
  </si>
  <si>
    <t xml:space="preserve">wykona ogrodzenie boiska sportowego. </t>
  </si>
  <si>
    <t>Zawarto umowy na wykonanie robót (830 000,00 zł.), nadzór inwestorki</t>
  </si>
  <si>
    <t xml:space="preserve">(24 000,00 zł.)  oraz wykonanie przyłącza elektrycznego do zasilania stadionu </t>
  </si>
  <si>
    <t>(19 894,13 zł.)</t>
  </si>
  <si>
    <t xml:space="preserve">Złożono wsniosek o dofinansowanie zadania ze środków pochodzących z budżetu </t>
  </si>
  <si>
    <t>Zadanie realizowane będzie do 28.02.2021r.</t>
  </si>
  <si>
    <t>Środki na utwardzenie terenu wokół sceny i wiaty grillowej oraz wjazdu na</t>
  </si>
  <si>
    <t>boisko sportowe.</t>
  </si>
  <si>
    <t>Wydatkowano 23 800,00 zł na zapłatę za wykonana dokumentację projektową.</t>
  </si>
  <si>
    <t>montaż ścianek systemowych, montaż i demontaż sanitariatów, oświetlenie</t>
  </si>
  <si>
    <t>Dotacja z Województwa Opolskiego.</t>
  </si>
  <si>
    <t>Rozpoczęto procedurę wyboru wykonawcy.</t>
  </si>
  <si>
    <t>Dofinansowanie z Województwa Opolskiego.</t>
  </si>
  <si>
    <t>Za kwotę 12 103,20 zł. dostarczono i zamontowano urządzenia siłowni</t>
  </si>
  <si>
    <t xml:space="preserve">w tereminie do 14.08.2020r. wykonany zostanie ITS. </t>
  </si>
  <si>
    <t>30.06.2020r. przebuduje ulice Kolejową, Wrocławską, Rynek i Celną natomiast</t>
  </si>
  <si>
    <t>Zgodnie z zawartą w dniu 31.03.2020r. Umową, wykonawca robót za kwotę</t>
  </si>
  <si>
    <t>obejmujący budowę klatki schodowej przy świetlicy wiejskiej oraz doposaży</t>
  </si>
  <si>
    <t>świetlicę w sprzęt multimedialny niezbędny do prowadzenia zajęć ruchowych.</t>
  </si>
  <si>
    <t>protokół odbioru z dnia 16.06.2020r.</t>
  </si>
  <si>
    <t>Termin wykonania robót do 03.07.2020r.</t>
  </si>
  <si>
    <t xml:space="preserve">Wydatkowno kwotę 31 754,09 zł. na opracowanie dokumentacji projektowej </t>
  </si>
  <si>
    <t>oraz wykonanie robót związanych z rozbudową oświetlenia o 3 nowe</t>
  </si>
  <si>
    <t>punkty oświetleniowe; wniesiono opłatę za przyłaczenie do sieci energetycznej.</t>
  </si>
  <si>
    <t xml:space="preserve">protokół odbioru z dnia 30.04.2020r. </t>
  </si>
  <si>
    <t xml:space="preserve">1. ul. Jaśminowa w Nysie </t>
  </si>
  <si>
    <t>2. ul. Zygmuntowska w Nysie</t>
  </si>
  <si>
    <t xml:space="preserve">Wydatkowano 12 280,00 zł na zapłatę za opracowanie kosztorysu inwestorskiego </t>
  </si>
  <si>
    <t>wraz z przedmiarem robót oraz wykonanie 1 punktu świetlnego.</t>
  </si>
  <si>
    <t>3. przejście dla pieszych przy ul. Bohaterów Warszawy</t>
  </si>
  <si>
    <t xml:space="preserve">Rozbudowę oświetlenia  przejścia dla pieszych (2 punkty świetlne) wykonano za </t>
  </si>
  <si>
    <t>Zakres robót związany z przebudową stadionu obejmuje: budowę ogrodzenia</t>
  </si>
  <si>
    <t>zewnętrznego i wewnętrznego (płyta boiska), klatka wraz z trybuną dla kibiców</t>
  </si>
  <si>
    <t xml:space="preserve">gości, trybuna "VIP", miejsca dla osób niepełnosprawnych, tunel wejściowy </t>
  </si>
  <si>
    <t>dla piłkarzy, kontenery depozytowe, montaż bramek piłkarskich.</t>
  </si>
  <si>
    <t>kwotę 23 900,00 zł, zadanie objęte było nadzorem archeologicznym (500,00 zł)</t>
  </si>
  <si>
    <t>protokół odbioru z dnia 10.06.2020r.</t>
  </si>
  <si>
    <t>Środki na opracowanie dokumentacji i realizację w tym:</t>
  </si>
  <si>
    <t>4. ul. T. Jasińskiego - Obr. Westerplatte, 17 Września</t>
  </si>
  <si>
    <t xml:space="preserve">W dniu 13.02.2020r. zawarto umowę na budowę oświetlenia drogi  w </t>
  </si>
  <si>
    <t>ul. T. Jasińskiego - Obr. Westerplatte, 17 Września na kwotę  18 900,00  zł.</t>
  </si>
  <si>
    <t>z terminem realizacji do 31.07.2020r..</t>
  </si>
  <si>
    <t xml:space="preserve">5. Jędrzychów - ul. Radzikowicka </t>
  </si>
  <si>
    <t>wraz z przedmiarem robót oraz wykonanie 3 punktów świetlnych.</t>
  </si>
  <si>
    <t>Wydatkowano kwotę 34 784,40 zł na wydzielenie kosztorysu inwestorskiego</t>
  </si>
  <si>
    <r>
      <rPr>
        <b/>
        <u/>
        <sz val="12"/>
        <rFont val="Calibri"/>
        <family val="2"/>
        <charset val="238"/>
        <scheme val="minor"/>
      </rPr>
      <t>6. ul. Kalinowa</t>
    </r>
    <r>
      <rPr>
        <b/>
        <sz val="12"/>
        <rFont val="Calibri"/>
        <family val="2"/>
        <charset val="238"/>
        <scheme val="minor"/>
      </rPr>
      <t xml:space="preserve"> </t>
    </r>
  </si>
  <si>
    <t xml:space="preserve">7. ul. Zawiszy Czarnego </t>
  </si>
  <si>
    <t xml:space="preserve">W dniu 11.02.2020r. zawarto umowę na opracowanie dokumentacji projektowej  </t>
  </si>
  <si>
    <t xml:space="preserve">W dniu 24.03.2020r. zawarto umowę na opracowanie dokumentacji projektowej  </t>
  </si>
  <si>
    <t>oraz budowę oświetlenia drogi z wykorzystaniem lamp hybrydowych na kwotę</t>
  </si>
  <si>
    <t>oraz budowę oświetlenia drogi do posesji nr 10 na kwotę 18 960,00  zł.</t>
  </si>
  <si>
    <t>z terminem realizacji do 30.06.2020r.</t>
  </si>
  <si>
    <t>18 960,00  zł. z terminem realizacji do 30.09.2020r.</t>
  </si>
  <si>
    <t>8. Hajduki Nyskie</t>
  </si>
  <si>
    <t xml:space="preserve">Wydatkowano 250,00 zł. wydzielenie kosztorysu inwestorskiego wraz z </t>
  </si>
  <si>
    <t>przedmiarem robót.</t>
  </si>
  <si>
    <t xml:space="preserve">W dniu 08.04.2020r. zawarto umowę na  realizację II etapu robót związanych z </t>
  </si>
  <si>
    <t xml:space="preserve">budową oświetlenia drogi  na osiedlu domków jednorodzinnych </t>
  </si>
  <si>
    <t>na kwotę  12 546,00 zł. z terminem realizacji do 31.08.2020r.</t>
  </si>
  <si>
    <t>9. Wyszków Śląski</t>
  </si>
  <si>
    <t xml:space="preserve">W dniu 01.04.2020r. zawarto umowę na opracowanie dokumentacji projektowej  </t>
  </si>
  <si>
    <t>z terminem realizacji do 30.09.2020r.</t>
  </si>
  <si>
    <t xml:space="preserve">oraz budowę oświetlenia drogi  do posesji 6c  na kwotę 13 899,00 zł </t>
  </si>
  <si>
    <t xml:space="preserve">10. Kępnica </t>
  </si>
  <si>
    <t xml:space="preserve">W dniu 30.03.2020r. zawarto umowę na opracowanie dokumentacji projektowej  </t>
  </si>
  <si>
    <t xml:space="preserve">oraz budowę oświetlenia drogi  do posesji 93a  na kwotę  34 194,00 zł </t>
  </si>
  <si>
    <t>11. ul. Janssena</t>
  </si>
  <si>
    <t xml:space="preserve">W dniu 02.03.2020r. zawarto umowę na opracowanie dokumentacji projektowej  </t>
  </si>
  <si>
    <t xml:space="preserve">budowy oświetlenia drogi  w ul. Janssena  na kwotę 9 900,00 zł </t>
  </si>
  <si>
    <t>z terminem wykonania do 31.07.2020r.</t>
  </si>
  <si>
    <t>Wydatkowano kwotę 34,00 zł na zapłatę za dziennik budowy.</t>
  </si>
  <si>
    <t xml:space="preserve">Wykonawca robót za kwotę 4 883,97 zł wykona studnię D2 na kanalizacji </t>
  </si>
  <si>
    <t>deszczowej w tereminie do 30.09.2020r.</t>
  </si>
  <si>
    <t>Kwotę 16 955 745,63 zł wydatkowano na zapłatę faktur za roboty</t>
  </si>
  <si>
    <t>budowlane, nadzór inwestorski i autorski oraz  dzienniki budów.</t>
  </si>
  <si>
    <t>kanalizacją deszczowa ø  315 - 659,10 m, ø 200 - 352,80 m, ø 250 -  9,30 m;</t>
  </si>
  <si>
    <t xml:space="preserve">wody, kanalizacją sanitarną siecią energetyczną i teletechniczna. </t>
  </si>
  <si>
    <t>3 901,40 zł na wykonanie infrastruktry technicznej pod zasilanie</t>
  </si>
  <si>
    <t xml:space="preserve">Wydatkowno: 120 792,08 zł na wykonanie chodnika (dz. nr  13/4); </t>
  </si>
  <si>
    <t xml:space="preserve">projektowej za kwotę 9 225,00 zł i tereminem jej wykonania do 30.07.2020r. </t>
  </si>
  <si>
    <t xml:space="preserve">projektowej za kwotę  10 000,00 zł i tereminem jej wykonania do 31.08.2020r. </t>
  </si>
  <si>
    <t>realizację kolejnego etapu - budowę drogi w ul. Granitowej.</t>
  </si>
  <si>
    <t xml:space="preserve">W dniu  15.04.2020r. zawarto umowę na opracowanie dokumentacji </t>
  </si>
  <si>
    <t xml:space="preserve">projektowej za kwotę  15 500,00 zł i tereminem jej wykonania do 30.06.2020r. </t>
  </si>
  <si>
    <t>w terminie do 27.07.2020r. za kwotę 35 000,00 zł.</t>
  </si>
  <si>
    <t>zostanie opracowana przez wykonawcę, zgodnie z zawartą umową</t>
  </si>
  <si>
    <t xml:space="preserve">Złożono wniosek o dofinansowanie zadania ze środków pochodzących </t>
  </si>
  <si>
    <t>z rezerwy celowej budżetu państwa – trwa weryfikacja wniosku.</t>
  </si>
  <si>
    <t>Zadanie dofinansowane jest ze środków Unii Europejskiej w ramach</t>
  </si>
  <si>
    <t>RPO WO – projekt partnerski.</t>
  </si>
  <si>
    <t>Zakres zadania obejmuje m.in.wymianę stolarki okiennej i drzwiowej, wymianę</t>
  </si>
  <si>
    <t>Za kwotę 70 725,00 zł zakupiono odkurzacz miejski marki GLUTON 2211</t>
  </si>
  <si>
    <t>Zadanie dofinansowane jest ze środków Unii Europejskiej w ramach POIŚ.</t>
  </si>
  <si>
    <t xml:space="preserve">z tereminem realizacji do 30.09.2021r., nadzór inwestorski (kwota 24 500,00 zł.) </t>
  </si>
  <si>
    <t xml:space="preserve">i przyrodniczy (kwota 21 894,00 zł.) oraz promocję projektu (kwota 947,01 zł.). </t>
  </si>
  <si>
    <t xml:space="preserve">Złożono partnerski wniosek o  dofinansowane zadania ze środków Unii </t>
  </si>
  <si>
    <t xml:space="preserve">Europejskiej w ramach RPO WO – trwa procedura zawierania umowy </t>
  </si>
  <si>
    <t>o dofinansowanie.</t>
  </si>
  <si>
    <t>10.07.2020r.</t>
  </si>
  <si>
    <t xml:space="preserve">275 457,11 zł i w tereminie do 10.07.2020r. zrealizauje zakres robót </t>
  </si>
  <si>
    <t>państwa w ramach programu Sportowa Polska.</t>
  </si>
  <si>
    <t>Dział 853</t>
  </si>
  <si>
    <t>Wydatkowano kwotę 13 557 105,07 zł na zapłatę za: roboty budowlane i</t>
  </si>
  <si>
    <t xml:space="preserve">Wydatkowano kwotę 859 460,34 zł na zapłatę faktur za roboty budowlane </t>
  </si>
  <si>
    <t>opłaty przyłączeniowe oraz dzienniki budów.</t>
  </si>
  <si>
    <t xml:space="preserve">Poniesiono wydatki na zapłatę faktur za roboty, nadzór inwestorski, </t>
  </si>
  <si>
    <t>Wydatkowano kwotę 1 601 681,75 zł. na zapłatę za wykonane roboty</t>
  </si>
  <si>
    <t xml:space="preserve">Wydatkownao środki w wysokości 1 230,00 na zapłatę za: opracowanie </t>
  </si>
  <si>
    <t xml:space="preserve">kosztorysu inwestorskiego wraz z przedmiarem robót </t>
  </si>
  <si>
    <t>Dotacje</t>
  </si>
  <si>
    <t>Plan</t>
  </si>
  <si>
    <t>Wykonanie</t>
  </si>
  <si>
    <t>§ 6220</t>
  </si>
  <si>
    <t>§ 6230</t>
  </si>
  <si>
    <t>§ 6620</t>
  </si>
  <si>
    <t>§ 6630</t>
  </si>
  <si>
    <t>SUMA</t>
  </si>
  <si>
    <t>§6660</t>
  </si>
  <si>
    <t xml:space="preserve">Plan </t>
  </si>
  <si>
    <r>
      <rPr>
        <b/>
        <sz val="11"/>
        <rFont val="Arial"/>
        <family val="2"/>
        <charset val="238"/>
      </rPr>
      <t>§ 6660</t>
    </r>
    <r>
      <rPr>
        <sz val="11"/>
        <rFont val="Arial"/>
        <family val="2"/>
        <charset val="238"/>
      </rPr>
      <t xml:space="preserve">                                                                                                                  </t>
    </r>
    <r>
      <rPr>
        <sz val="10"/>
        <rFont val="Arial"/>
        <family val="2"/>
        <charset val="238"/>
      </rPr>
      <t xml:space="preserve">zwrot dotacji oraz płatności wykorzystanych niezgodnie z przeznaczeniem lub wykorzystanych z naruszeniem procedur,                      o których mowa w art. 184 ustawy, popranych nienależnie                     lub w nadmiernej wysokości, dotyczące wydatków majątkowych     </t>
    </r>
    <r>
      <rPr>
        <sz val="11"/>
        <rFont val="Arial"/>
        <family val="2"/>
        <charset val="238"/>
      </rPr>
      <t xml:space="preserve">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</si>
</sst>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5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indexed="8"/>
      <name val="Calibri"/>
      <family val="2"/>
      <charset val="238"/>
    </font>
    <font>
      <sz val="13"/>
      <name val="Calibri"/>
      <family val="2"/>
      <charset val="238"/>
    </font>
    <font>
      <sz val="13"/>
      <color rgb="FFFF0000"/>
      <name val="Calibri"/>
      <family val="2"/>
      <charset val="238"/>
      <scheme val="minor"/>
    </font>
    <font>
      <sz val="13"/>
      <color rgb="FFFF0000"/>
      <name val="Calibri"/>
      <family val="2"/>
      <charset val="238"/>
    </font>
    <font>
      <sz val="13"/>
      <name val="Calibri"/>
      <family val="2"/>
      <charset val="238"/>
      <scheme val="minor"/>
    </font>
    <font>
      <i/>
      <sz val="13"/>
      <color theme="4" tint="-0.249977111117893"/>
      <name val="Calibri"/>
      <family val="2"/>
      <charset val="238"/>
    </font>
    <font>
      <sz val="13"/>
      <color theme="6" tint="-0.499984740745262"/>
      <name val="Calibri"/>
      <family val="2"/>
      <charset val="238"/>
    </font>
    <font>
      <sz val="13"/>
      <color theme="7" tint="-0.249977111117893"/>
      <name val="Calibri"/>
      <family val="2"/>
      <charset val="238"/>
    </font>
    <font>
      <sz val="13"/>
      <color theme="4" tint="0.39997558519241921"/>
      <name val="Calibri"/>
      <family val="2"/>
      <charset val="238"/>
    </font>
    <font>
      <sz val="13"/>
      <color theme="0" tint="-0.499984740745262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5" tint="0.3999755851924192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3"/>
      <color rgb="FF1A961D"/>
      <name val="Calibri"/>
      <family val="2"/>
      <charset val="238"/>
    </font>
    <font>
      <sz val="13"/>
      <color rgb="FFC0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3"/>
      <color rgb="FF7030A0"/>
      <name val="Calibri"/>
      <family val="2"/>
      <charset val="238"/>
    </font>
    <font>
      <sz val="12"/>
      <name val="Calibri"/>
      <family val="2"/>
      <charset val="238"/>
    </font>
    <font>
      <sz val="13"/>
      <color rgb="FFA13C0F"/>
      <name val="Calibri"/>
      <family val="2"/>
      <charset val="238"/>
    </font>
    <font>
      <b/>
      <sz val="1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7030A0"/>
      <name val="Calibri"/>
      <family val="2"/>
      <charset val="238"/>
    </font>
    <font>
      <b/>
      <sz val="12"/>
      <name val="Calibri"/>
      <family val="2"/>
      <charset val="238"/>
    </font>
    <font>
      <sz val="12"/>
      <color rgb="FFC00000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color rgb="FFFFC000"/>
      <name val="Calibri"/>
      <family val="2"/>
      <charset val="238"/>
    </font>
    <font>
      <i/>
      <sz val="12"/>
      <name val="Calibri"/>
      <family val="2"/>
      <charset val="238"/>
    </font>
    <font>
      <sz val="12"/>
      <color rgb="FFC00000"/>
      <name val="Calibri"/>
      <family val="2"/>
      <charset val="238"/>
      <scheme val="minor"/>
    </font>
    <font>
      <sz val="12"/>
      <color rgb="FF1A961D"/>
      <name val="Calibri"/>
      <family val="2"/>
      <charset val="238"/>
      <scheme val="minor"/>
    </font>
    <font>
      <sz val="12"/>
      <color theme="7" tint="-0.24997711111789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2" tint="-0.89999084444715716"/>
      <name val="Calibri"/>
      <family val="2"/>
      <charset val="238"/>
      <scheme val="minor"/>
    </font>
    <font>
      <sz val="12"/>
      <color rgb="FFA13C0F"/>
      <name val="Calibri"/>
      <family val="2"/>
      <charset val="238"/>
      <scheme val="minor"/>
    </font>
    <font>
      <sz val="12"/>
      <color rgb="FF7030A0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i/>
      <sz val="12"/>
      <color rgb="FF1A961D"/>
      <name val="Calibri"/>
      <family val="2"/>
      <charset val="238"/>
      <scheme val="minor"/>
    </font>
    <font>
      <i/>
      <sz val="12"/>
      <color theme="7" tint="-0.249977111117893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0"/>
      <name val="Arial CE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0">
    <xf numFmtId="0" fontId="0" fillId="0" borderId="0" xfId="0"/>
    <xf numFmtId="4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0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/>
    <xf numFmtId="0" fontId="0" fillId="0" borderId="0" xfId="0" applyNumberFormat="1"/>
    <xf numFmtId="0" fontId="0" fillId="0" borderId="0" xfId="0" applyNumberFormat="1" applyAlignment="1">
      <alignment horizontal="left"/>
    </xf>
    <xf numFmtId="0" fontId="1" fillId="0" borderId="0" xfId="0" applyNumberFormat="1" applyFont="1" applyAlignment="1">
      <alignment horizontal="left"/>
    </xf>
    <xf numFmtId="0" fontId="4" fillId="0" borderId="0" xfId="0" applyFont="1"/>
    <xf numFmtId="0" fontId="5" fillId="0" borderId="0" xfId="0" applyNumberFormat="1" applyFont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1" xfId="0" applyNumberFormat="1" applyFont="1" applyBorder="1" applyAlignment="1">
      <alignment horizontal="left" vertical="center" wrapText="1"/>
    </xf>
    <xf numFmtId="0" fontId="3" fillId="0" borderId="12" xfId="0" applyNumberFormat="1" applyFont="1" applyBorder="1" applyAlignment="1">
      <alignment horizontal="left" vertical="center" wrapText="1"/>
    </xf>
    <xf numFmtId="0" fontId="6" fillId="0" borderId="13" xfId="0" applyNumberFormat="1" applyFont="1" applyBorder="1" applyAlignment="1">
      <alignment horizontal="left" vertical="center" wrapText="1"/>
    </xf>
    <xf numFmtId="0" fontId="6" fillId="0" borderId="12" xfId="0" applyNumberFormat="1" applyFont="1" applyBorder="1" applyAlignment="1">
      <alignment horizontal="left" vertical="center" wrapText="1"/>
    </xf>
    <xf numFmtId="0" fontId="7" fillId="0" borderId="0" xfId="0" applyFont="1"/>
    <xf numFmtId="4" fontId="8" fillId="0" borderId="0" xfId="0" applyNumberFormat="1" applyFont="1" applyFill="1" applyBorder="1" applyAlignment="1">
      <alignment horizontal="left" vertical="center" wrapText="1"/>
    </xf>
    <xf numFmtId="4" fontId="4" fillId="0" borderId="0" xfId="0" applyNumberFormat="1" applyFont="1"/>
    <xf numFmtId="0" fontId="7" fillId="0" borderId="0" xfId="0" applyFont="1" applyAlignment="1"/>
    <xf numFmtId="4" fontId="7" fillId="0" borderId="0" xfId="0" applyNumberFormat="1" applyFont="1"/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9" fillId="0" borderId="0" xfId="0" applyNumberFormat="1" applyFont="1" applyBorder="1"/>
    <xf numFmtId="0" fontId="6" fillId="0" borderId="0" xfId="0" applyNumberFormat="1" applyFont="1"/>
    <xf numFmtId="4" fontId="6" fillId="0" borderId="0" xfId="0" applyNumberFormat="1" applyFont="1"/>
    <xf numFmtId="0" fontId="9" fillId="0" borderId="0" xfId="0" applyNumberFormat="1" applyFont="1"/>
    <xf numFmtId="0" fontId="9" fillId="0" borderId="0" xfId="0" applyFont="1"/>
    <xf numFmtId="4" fontId="6" fillId="0" borderId="0" xfId="0" applyNumberFormat="1" applyFont="1" applyAlignment="1">
      <alignment horizontal="left"/>
    </xf>
    <xf numFmtId="0" fontId="8" fillId="0" borderId="0" xfId="0" applyNumberFormat="1" applyFont="1"/>
    <xf numFmtId="4" fontId="11" fillId="0" borderId="0" xfId="0" applyNumberFormat="1" applyFont="1"/>
    <xf numFmtId="0" fontId="12" fillId="0" borderId="0" xfId="0" applyNumberFormat="1" applyFont="1"/>
    <xf numFmtId="0" fontId="6" fillId="0" borderId="0" xfId="0" applyNumberFormat="1" applyFont="1" applyBorder="1"/>
    <xf numFmtId="4" fontId="6" fillId="0" borderId="0" xfId="0" applyNumberFormat="1" applyFont="1" applyBorder="1"/>
    <xf numFmtId="0" fontId="13" fillId="0" borderId="0" xfId="0" applyNumberFormat="1" applyFont="1"/>
    <xf numFmtId="4" fontId="4" fillId="0" borderId="0" xfId="0" applyNumberFormat="1" applyFont="1" applyBorder="1"/>
    <xf numFmtId="0" fontId="14" fillId="0" borderId="0" xfId="0" applyFont="1"/>
    <xf numFmtId="0" fontId="3" fillId="0" borderId="0" xfId="0" applyNumberFormat="1" applyFont="1" applyBorder="1"/>
    <xf numFmtId="4" fontId="15" fillId="0" borderId="0" xfId="0" applyNumberFormat="1" applyFont="1" applyBorder="1"/>
    <xf numFmtId="0" fontId="16" fillId="0" borderId="0" xfId="0" applyFont="1"/>
    <xf numFmtId="4" fontId="3" fillId="0" borderId="0" xfId="0" applyNumberFormat="1" applyFont="1"/>
    <xf numFmtId="0" fontId="5" fillId="0" borderId="0" xfId="0" applyNumberFormat="1" applyFont="1" applyAlignment="1">
      <alignment horizontal="left" vertical="center" wrapText="1"/>
    </xf>
    <xf numFmtId="0" fontId="1" fillId="0" borderId="0" xfId="0" applyNumberFormat="1" applyFont="1"/>
    <xf numFmtId="0" fontId="0" fillId="0" borderId="0" xfId="0" applyFill="1"/>
    <xf numFmtId="4" fontId="0" fillId="0" borderId="0" xfId="0" applyNumberFormat="1" applyFill="1"/>
    <xf numFmtId="4" fontId="17" fillId="0" borderId="0" xfId="0" applyNumberFormat="1" applyFont="1" applyFill="1"/>
    <xf numFmtId="4" fontId="2" fillId="0" borderId="0" xfId="0" applyNumberFormat="1" applyFont="1" applyFill="1"/>
    <xf numFmtId="4" fontId="1" fillId="0" borderId="0" xfId="0" applyNumberFormat="1" applyFont="1" applyFill="1"/>
    <xf numFmtId="4" fontId="17" fillId="0" borderId="0" xfId="0" applyNumberFormat="1" applyFont="1"/>
    <xf numFmtId="4" fontId="18" fillId="0" borderId="0" xfId="0" applyNumberFormat="1" applyFont="1"/>
    <xf numFmtId="4" fontId="19" fillId="0" borderId="0" xfId="0" applyNumberFormat="1" applyFont="1"/>
    <xf numFmtId="0" fontId="20" fillId="0" borderId="0" xfId="0" applyNumberFormat="1" applyFont="1"/>
    <xf numFmtId="0" fontId="21" fillId="0" borderId="0" xfId="0" applyNumberFormat="1" applyFont="1" applyAlignment="1">
      <alignment horizontal="left"/>
    </xf>
    <xf numFmtId="4" fontId="22" fillId="0" borderId="0" xfId="0" applyNumberFormat="1" applyFont="1"/>
    <xf numFmtId="0" fontId="23" fillId="0" borderId="18" xfId="0" applyNumberFormat="1" applyFont="1" applyFill="1" applyBorder="1" applyAlignment="1">
      <alignment horizontal="left" vertical="center" wrapText="1"/>
    </xf>
    <xf numFmtId="4" fontId="23" fillId="0" borderId="18" xfId="0" applyNumberFormat="1" applyFont="1" applyFill="1" applyBorder="1" applyAlignment="1">
      <alignment horizontal="left" vertical="center" wrapText="1"/>
    </xf>
    <xf numFmtId="4" fontId="12" fillId="0" borderId="0" xfId="0" applyNumberFormat="1" applyFont="1"/>
    <xf numFmtId="4" fontId="20" fillId="0" borderId="0" xfId="0" applyNumberFormat="1" applyFont="1"/>
    <xf numFmtId="4" fontId="21" fillId="0" borderId="0" xfId="0" applyNumberFormat="1" applyFont="1"/>
    <xf numFmtId="0" fontId="20" fillId="0" borderId="0" xfId="0" applyFont="1"/>
    <xf numFmtId="4" fontId="24" fillId="0" borderId="0" xfId="0" applyNumberFormat="1" applyFont="1"/>
    <xf numFmtId="0" fontId="3" fillId="0" borderId="10" xfId="0" applyNumberFormat="1" applyFont="1" applyBorder="1" applyAlignment="1">
      <alignment horizontal="left" vertical="center" wrapText="1"/>
    </xf>
    <xf numFmtId="0" fontId="3" fillId="0" borderId="13" xfId="0" applyNumberFormat="1" applyFont="1" applyBorder="1" applyAlignment="1">
      <alignment horizontal="left" vertical="center" wrapText="1"/>
    </xf>
    <xf numFmtId="0" fontId="25" fillId="0" borderId="7" xfId="0" applyNumberFormat="1" applyFont="1" applyBorder="1" applyAlignment="1">
      <alignment horizontal="center" vertical="center" wrapText="1"/>
    </xf>
    <xf numFmtId="0" fontId="0" fillId="0" borderId="0" xfId="0" applyFont="1"/>
    <xf numFmtId="0" fontId="25" fillId="0" borderId="49" xfId="0" applyNumberFormat="1" applyFont="1" applyBorder="1" applyAlignment="1">
      <alignment horizontal="center" vertical="center" wrapText="1"/>
    </xf>
    <xf numFmtId="0" fontId="23" fillId="0" borderId="16" xfId="0" applyNumberFormat="1" applyFont="1" applyFill="1" applyBorder="1" applyAlignment="1">
      <alignment horizontal="left" vertical="center" wrapText="1"/>
    </xf>
    <xf numFmtId="0" fontId="23" fillId="0" borderId="17" xfId="0" applyNumberFormat="1" applyFont="1" applyFill="1" applyBorder="1" applyAlignment="1">
      <alignment horizontal="left" vertical="center" wrapText="1"/>
    </xf>
    <xf numFmtId="4" fontId="23" fillId="0" borderId="17" xfId="0" applyNumberFormat="1" applyFont="1" applyFill="1" applyBorder="1" applyAlignment="1">
      <alignment horizontal="right" vertical="center" wrapText="1"/>
    </xf>
    <xf numFmtId="0" fontId="23" fillId="0" borderId="19" xfId="0" applyNumberFormat="1" applyFont="1" applyFill="1" applyBorder="1" applyAlignment="1">
      <alignment horizontal="left" vertical="center" wrapText="1"/>
    </xf>
    <xf numFmtId="0" fontId="23" fillId="0" borderId="20" xfId="0" applyNumberFormat="1" applyFont="1" applyFill="1" applyBorder="1" applyAlignment="1">
      <alignment horizontal="left" vertical="center" wrapText="1"/>
    </xf>
    <xf numFmtId="4" fontId="23" fillId="0" borderId="20" xfId="0" applyNumberFormat="1" applyFont="1" applyFill="1" applyBorder="1" applyAlignment="1">
      <alignment horizontal="right" vertical="center" wrapText="1"/>
    </xf>
    <xf numFmtId="0" fontId="23" fillId="0" borderId="38" xfId="0" applyNumberFormat="1" applyFont="1" applyBorder="1" applyAlignment="1">
      <alignment horizontal="left" vertical="center" wrapText="1"/>
    </xf>
    <xf numFmtId="0" fontId="23" fillId="0" borderId="42" xfId="0" applyNumberFormat="1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4" fontId="23" fillId="0" borderId="24" xfId="0" applyNumberFormat="1" applyFont="1" applyBorder="1" applyAlignment="1">
      <alignment horizontal="right" vertical="center" wrapText="1"/>
    </xf>
    <xf numFmtId="4" fontId="23" fillId="0" borderId="17" xfId="0" applyNumberFormat="1" applyFont="1" applyBorder="1" applyAlignment="1">
      <alignment horizontal="right" vertical="center" wrapText="1"/>
    </xf>
    <xf numFmtId="4" fontId="23" fillId="0" borderId="23" xfId="0" applyNumberFormat="1" applyFont="1" applyBorder="1" applyAlignment="1">
      <alignment horizontal="right" vertical="center" wrapText="1"/>
    </xf>
    <xf numFmtId="0" fontId="23" fillId="0" borderId="24" xfId="0" applyNumberFormat="1" applyFont="1" applyBorder="1" applyAlignment="1">
      <alignment horizontal="left" vertical="center" wrapText="1"/>
    </xf>
    <xf numFmtId="0" fontId="23" fillId="0" borderId="17" xfId="0" applyNumberFormat="1" applyFont="1" applyBorder="1" applyAlignment="1">
      <alignment horizontal="left" vertical="center" wrapText="1"/>
    </xf>
    <xf numFmtId="0" fontId="27" fillId="0" borderId="38" xfId="0" applyNumberFormat="1" applyFont="1" applyBorder="1" applyAlignment="1">
      <alignment horizontal="left" vertical="center" wrapText="1"/>
    </xf>
    <xf numFmtId="4" fontId="23" fillId="0" borderId="17" xfId="0" applyNumberFormat="1" applyFont="1" applyBorder="1" applyAlignment="1">
      <alignment horizontal="left" vertical="center" wrapText="1"/>
    </xf>
    <xf numFmtId="0" fontId="23" fillId="0" borderId="43" xfId="0" applyNumberFormat="1" applyFont="1" applyBorder="1" applyAlignment="1">
      <alignment horizontal="left" vertical="center" wrapText="1"/>
    </xf>
    <xf numFmtId="0" fontId="28" fillId="0" borderId="25" xfId="0" applyNumberFormat="1" applyFont="1" applyBorder="1" applyAlignment="1">
      <alignment horizontal="left" vertical="center" wrapText="1"/>
    </xf>
    <xf numFmtId="0" fontId="23" fillId="0" borderId="25" xfId="0" applyNumberFormat="1" applyFont="1" applyBorder="1" applyAlignment="1">
      <alignment horizontal="left" vertical="center" wrapText="1"/>
    </xf>
    <xf numFmtId="0" fontId="23" fillId="0" borderId="20" xfId="0" applyNumberFormat="1" applyFont="1" applyBorder="1" applyAlignment="1">
      <alignment horizontal="left" vertical="center" wrapText="1"/>
    </xf>
    <xf numFmtId="0" fontId="23" fillId="0" borderId="40" xfId="0" applyNumberFormat="1" applyFont="1" applyBorder="1" applyAlignment="1">
      <alignment horizontal="left" vertical="center" wrapText="1"/>
    </xf>
    <xf numFmtId="14" fontId="23" fillId="0" borderId="17" xfId="0" applyNumberFormat="1" applyFont="1" applyBorder="1" applyAlignment="1">
      <alignment horizontal="right" vertical="center" wrapText="1"/>
    </xf>
    <xf numFmtId="4" fontId="23" fillId="0" borderId="38" xfId="0" applyNumberFormat="1" applyFont="1" applyFill="1" applyBorder="1" applyAlignment="1">
      <alignment horizontal="left" vertical="center" wrapText="1"/>
    </xf>
    <xf numFmtId="14" fontId="23" fillId="0" borderId="17" xfId="0" applyNumberFormat="1" applyFont="1" applyFill="1" applyBorder="1" applyAlignment="1">
      <alignment vertical="center" wrapText="1"/>
    </xf>
    <xf numFmtId="14" fontId="23" fillId="0" borderId="17" xfId="0" applyNumberFormat="1" applyFont="1" applyFill="1" applyBorder="1" applyAlignment="1">
      <alignment horizontal="right" vertical="center" wrapText="1"/>
    </xf>
    <xf numFmtId="4" fontId="23" fillId="0" borderId="23" xfId="0" applyNumberFormat="1" applyFont="1" applyFill="1" applyBorder="1" applyAlignment="1">
      <alignment horizontal="right" vertical="center" wrapText="1"/>
    </xf>
    <xf numFmtId="0" fontId="23" fillId="0" borderId="17" xfId="0" applyNumberFormat="1" applyFont="1" applyFill="1" applyBorder="1" applyAlignment="1">
      <alignment vertical="center" wrapText="1"/>
    </xf>
    <xf numFmtId="4" fontId="23" fillId="0" borderId="24" xfId="0" applyNumberFormat="1" applyFont="1" applyFill="1" applyBorder="1" applyAlignment="1">
      <alignment horizontal="right" vertical="center" wrapText="1"/>
    </xf>
    <xf numFmtId="0" fontId="23" fillId="0" borderId="20" xfId="0" applyNumberFormat="1" applyFont="1" applyFill="1" applyBorder="1" applyAlignment="1">
      <alignment vertical="center" wrapText="1"/>
    </xf>
    <xf numFmtId="4" fontId="23" fillId="0" borderId="25" xfId="0" applyNumberFormat="1" applyFont="1" applyFill="1" applyBorder="1" applyAlignment="1">
      <alignment horizontal="right" vertical="center" wrapText="1"/>
    </xf>
    <xf numFmtId="4" fontId="23" fillId="0" borderId="40" xfId="0" applyNumberFormat="1" applyFont="1" applyFill="1" applyBorder="1" applyAlignment="1">
      <alignment horizontal="left" vertical="center" wrapText="1"/>
    </xf>
    <xf numFmtId="0" fontId="23" fillId="0" borderId="27" xfId="0" applyNumberFormat="1" applyFont="1" applyBorder="1" applyAlignment="1">
      <alignment horizontal="left" vertical="center" wrapText="1"/>
    </xf>
    <xf numFmtId="0" fontId="23" fillId="0" borderId="26" xfId="0" applyFont="1" applyBorder="1" applyAlignment="1">
      <alignment horizontal="left" vertical="center" wrapText="1"/>
    </xf>
    <xf numFmtId="0" fontId="23" fillId="0" borderId="26" xfId="0" applyFont="1" applyBorder="1" applyAlignment="1">
      <alignment vertical="center" wrapText="1"/>
    </xf>
    <xf numFmtId="4" fontId="23" fillId="0" borderId="26" xfId="0" applyNumberFormat="1" applyFont="1" applyFill="1" applyBorder="1" applyAlignment="1">
      <alignment horizontal="right" vertical="center" wrapText="1"/>
    </xf>
    <xf numFmtId="4" fontId="23" fillId="0" borderId="22" xfId="0" applyNumberFormat="1" applyFont="1" applyFill="1" applyBorder="1" applyAlignment="1">
      <alignment horizontal="left" vertical="center" wrapText="1"/>
    </xf>
    <xf numFmtId="0" fontId="23" fillId="0" borderId="16" xfId="0" applyNumberFormat="1" applyFont="1" applyBorder="1" applyAlignment="1">
      <alignment horizontal="left" vertical="center" wrapText="1"/>
    </xf>
    <xf numFmtId="0" fontId="23" fillId="0" borderId="17" xfId="0" applyFont="1" applyBorder="1" applyAlignment="1">
      <alignment vertical="center" wrapText="1"/>
    </xf>
    <xf numFmtId="4" fontId="23" fillId="0" borderId="0" xfId="0" applyNumberFormat="1" applyFont="1" applyFill="1" applyBorder="1" applyAlignment="1">
      <alignment horizontal="right" vertical="center" wrapText="1"/>
    </xf>
    <xf numFmtId="0" fontId="23" fillId="0" borderId="19" xfId="0" applyNumberFormat="1" applyFont="1" applyBorder="1" applyAlignment="1">
      <alignment horizontal="left" vertical="center" wrapText="1"/>
    </xf>
    <xf numFmtId="4" fontId="23" fillId="0" borderId="21" xfId="0" applyNumberFormat="1" applyFont="1" applyFill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0" xfId="0" applyFont="1" applyBorder="1" applyAlignment="1">
      <alignment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35" xfId="0" applyNumberFormat="1" applyFont="1" applyBorder="1" applyAlignment="1">
      <alignment horizontal="left" vertical="center" wrapText="1"/>
    </xf>
    <xf numFmtId="4" fontId="23" fillId="0" borderId="35" xfId="0" applyNumberFormat="1" applyFont="1" applyBorder="1" applyAlignment="1">
      <alignment horizontal="right" vertical="center" wrapText="1"/>
    </xf>
    <xf numFmtId="0" fontId="23" fillId="0" borderId="24" xfId="0" applyNumberFormat="1" applyFont="1" applyBorder="1" applyAlignment="1">
      <alignment horizontal="right" vertical="center" wrapText="1"/>
    </xf>
    <xf numFmtId="0" fontId="28" fillId="0" borderId="24" xfId="0" applyNumberFormat="1" applyFont="1" applyBorder="1" applyAlignment="1">
      <alignment horizontal="left" vertical="center" wrapText="1"/>
    </xf>
    <xf numFmtId="4" fontId="29" fillId="0" borderId="21" xfId="0" applyNumberFormat="1" applyFont="1" applyFill="1" applyBorder="1" applyAlignment="1">
      <alignment horizontal="left" vertical="center" wrapText="1"/>
    </xf>
    <xf numFmtId="4" fontId="30" fillId="0" borderId="18" xfId="0" applyNumberFormat="1" applyFont="1" applyFill="1" applyBorder="1" applyAlignment="1">
      <alignment horizontal="left" vertical="center" wrapText="1"/>
    </xf>
    <xf numFmtId="4" fontId="31" fillId="0" borderId="21" xfId="0" applyNumberFormat="1" applyFont="1" applyFill="1" applyBorder="1" applyAlignment="1">
      <alignment horizontal="left" vertical="center" wrapText="1"/>
    </xf>
    <xf numFmtId="2" fontId="23" fillId="0" borderId="20" xfId="0" applyNumberFormat="1" applyFont="1" applyFill="1" applyBorder="1" applyAlignment="1">
      <alignment horizontal="right" vertical="center" wrapText="1"/>
    </xf>
    <xf numFmtId="0" fontId="23" fillId="0" borderId="21" xfId="0" applyNumberFormat="1" applyFont="1" applyFill="1" applyBorder="1" applyAlignment="1">
      <alignment horizontal="left" vertical="center" wrapText="1"/>
    </xf>
    <xf numFmtId="0" fontId="23" fillId="0" borderId="27" xfId="0" applyNumberFormat="1" applyFont="1" applyFill="1" applyBorder="1" applyAlignment="1">
      <alignment horizontal="left" vertical="center" wrapText="1"/>
    </xf>
    <xf numFmtId="0" fontId="23" fillId="0" borderId="26" xfId="0" applyNumberFormat="1" applyFont="1" applyFill="1" applyBorder="1" applyAlignment="1">
      <alignment horizontal="left" vertical="center" wrapText="1"/>
    </xf>
    <xf numFmtId="0" fontId="23" fillId="0" borderId="16" xfId="0" applyNumberFormat="1" applyFont="1" applyFill="1" applyBorder="1" applyAlignment="1">
      <alignment vertical="center" wrapText="1"/>
    </xf>
    <xf numFmtId="0" fontId="23" fillId="0" borderId="19" xfId="0" applyNumberFormat="1" applyFont="1" applyFill="1" applyBorder="1" applyAlignment="1">
      <alignment vertical="center" wrapText="1"/>
    </xf>
    <xf numFmtId="0" fontId="23" fillId="0" borderId="45" xfId="0" applyNumberFormat="1" applyFont="1" applyFill="1" applyBorder="1" applyAlignment="1">
      <alignment horizontal="left" vertical="center" wrapText="1"/>
    </xf>
    <xf numFmtId="0" fontId="23" fillId="0" borderId="35" xfId="0" applyNumberFormat="1" applyFont="1" applyFill="1" applyBorder="1" applyAlignment="1">
      <alignment horizontal="left" vertical="center" wrapText="1"/>
    </xf>
    <xf numFmtId="0" fontId="23" fillId="0" borderId="14" xfId="0" applyNumberFormat="1" applyFont="1" applyFill="1" applyBorder="1" applyAlignment="1">
      <alignment horizontal="left" vertical="center" wrapText="1"/>
    </xf>
    <xf numFmtId="4" fontId="28" fillId="0" borderId="14" xfId="0" applyNumberFormat="1" applyFont="1" applyFill="1" applyBorder="1" applyAlignment="1">
      <alignment horizontal="right" vertical="center" wrapText="1"/>
    </xf>
    <xf numFmtId="0" fontId="23" fillId="0" borderId="15" xfId="0" applyNumberFormat="1" applyFont="1" applyFill="1" applyBorder="1" applyAlignment="1">
      <alignment horizontal="left" vertical="center" wrapText="1"/>
    </xf>
    <xf numFmtId="14" fontId="23" fillId="0" borderId="26" xfId="0" applyNumberFormat="1" applyFont="1" applyFill="1" applyBorder="1" applyAlignment="1">
      <alignment horizontal="right" vertical="center" wrapText="1"/>
    </xf>
    <xf numFmtId="0" fontId="23" fillId="0" borderId="24" xfId="0" applyNumberFormat="1" applyFont="1" applyFill="1" applyBorder="1" applyAlignment="1">
      <alignment horizontal="left" vertical="center" wrapText="1"/>
    </xf>
    <xf numFmtId="0" fontId="28" fillId="0" borderId="16" xfId="0" applyNumberFormat="1" applyFont="1" applyFill="1" applyBorder="1" applyAlignment="1">
      <alignment vertical="center" wrapText="1"/>
    </xf>
    <xf numFmtId="2" fontId="23" fillId="0" borderId="24" xfId="0" applyNumberFormat="1" applyFont="1" applyFill="1" applyBorder="1" applyAlignment="1">
      <alignment horizontal="right" vertical="center" wrapText="1"/>
    </xf>
    <xf numFmtId="0" fontId="30" fillId="0" borderId="18" xfId="0" applyFont="1" applyBorder="1" applyAlignment="1">
      <alignment horizontal="left" vertical="center" wrapText="1"/>
    </xf>
    <xf numFmtId="0" fontId="28" fillId="0" borderId="19" xfId="0" applyNumberFormat="1" applyFont="1" applyFill="1" applyBorder="1" applyAlignment="1">
      <alignment vertical="center" wrapText="1"/>
    </xf>
    <xf numFmtId="0" fontId="23" fillId="0" borderId="25" xfId="0" applyNumberFormat="1" applyFont="1" applyFill="1" applyBorder="1" applyAlignment="1">
      <alignment horizontal="left" vertical="center" wrapText="1"/>
    </xf>
    <xf numFmtId="2" fontId="23" fillId="0" borderId="25" xfId="0" applyNumberFormat="1" applyFont="1" applyFill="1" applyBorder="1" applyAlignment="1">
      <alignment horizontal="right" vertical="center" wrapText="1"/>
    </xf>
    <xf numFmtId="0" fontId="32" fillId="0" borderId="40" xfId="0" applyNumberFormat="1" applyFont="1" applyFill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8" fillId="0" borderId="10" xfId="0" applyNumberFormat="1" applyFont="1" applyFill="1" applyBorder="1" applyAlignment="1">
      <alignment horizontal="left" vertical="center" wrapText="1"/>
    </xf>
    <xf numFmtId="0" fontId="28" fillId="0" borderId="35" xfId="0" applyNumberFormat="1" applyFont="1" applyFill="1" applyBorder="1" applyAlignment="1">
      <alignment horizontal="left" vertical="center" wrapText="1"/>
    </xf>
    <xf numFmtId="4" fontId="28" fillId="0" borderId="35" xfId="0" applyNumberFormat="1" applyFont="1" applyFill="1" applyBorder="1" applyAlignment="1">
      <alignment horizontal="right" vertical="center" wrapText="1"/>
    </xf>
    <xf numFmtId="0" fontId="23" fillId="0" borderId="44" xfId="0" applyNumberFormat="1" applyFont="1" applyFill="1" applyBorder="1" applyAlignment="1">
      <alignment horizontal="left" vertical="center" wrapText="1"/>
    </xf>
    <xf numFmtId="0" fontId="23" fillId="0" borderId="34" xfId="0" applyNumberFormat="1" applyFont="1" applyFill="1" applyBorder="1" applyAlignment="1">
      <alignment horizontal="left" vertical="center" wrapText="1"/>
    </xf>
    <xf numFmtId="0" fontId="28" fillId="0" borderId="13" xfId="0" applyNumberFormat="1" applyFont="1" applyFill="1" applyBorder="1" applyAlignment="1">
      <alignment horizontal="left" vertical="center" wrapText="1"/>
    </xf>
    <xf numFmtId="0" fontId="28" fillId="0" borderId="36" xfId="0" applyNumberFormat="1" applyFont="1" applyFill="1" applyBorder="1" applyAlignment="1">
      <alignment horizontal="left" vertical="center" wrapText="1"/>
    </xf>
    <xf numFmtId="4" fontId="28" fillId="0" borderId="36" xfId="0" applyNumberFormat="1" applyFont="1" applyFill="1" applyBorder="1" applyAlignment="1">
      <alignment horizontal="right" vertical="center" wrapText="1"/>
    </xf>
    <xf numFmtId="0" fontId="23" fillId="0" borderId="46" xfId="0" applyNumberFormat="1" applyFont="1" applyFill="1" applyBorder="1" applyAlignment="1">
      <alignment horizontal="left" vertical="center" wrapText="1"/>
    </xf>
    <xf numFmtId="0" fontId="23" fillId="0" borderId="8" xfId="0" applyNumberFormat="1" applyFont="1" applyFill="1" applyBorder="1" applyAlignment="1">
      <alignment vertical="center" wrapText="1"/>
    </xf>
    <xf numFmtId="0" fontId="28" fillId="0" borderId="14" xfId="0" applyNumberFormat="1" applyFont="1" applyFill="1" applyBorder="1" applyAlignment="1">
      <alignment horizontal="left" vertical="center" wrapText="1"/>
    </xf>
    <xf numFmtId="2" fontId="23" fillId="0" borderId="14" xfId="0" applyNumberFormat="1" applyFont="1" applyFill="1" applyBorder="1" applyAlignment="1">
      <alignment horizontal="right" vertical="center" wrapText="1"/>
    </xf>
    <xf numFmtId="0" fontId="23" fillId="0" borderId="11" xfId="0" applyNumberFormat="1" applyFont="1" applyFill="1" applyBorder="1" applyAlignment="1">
      <alignment vertical="center" wrapText="1"/>
    </xf>
    <xf numFmtId="0" fontId="28" fillId="0" borderId="29" xfId="0" applyNumberFormat="1" applyFont="1" applyFill="1" applyBorder="1" applyAlignment="1">
      <alignment horizontal="left" vertical="center" wrapText="1"/>
    </xf>
    <xf numFmtId="4" fontId="28" fillId="0" borderId="29" xfId="0" applyNumberFormat="1" applyFont="1" applyFill="1" applyBorder="1" applyAlignment="1">
      <alignment horizontal="right" vertical="center" wrapText="1"/>
    </xf>
    <xf numFmtId="2" fontId="23" fillId="0" borderId="29" xfId="0" applyNumberFormat="1" applyFont="1" applyFill="1" applyBorder="1" applyAlignment="1">
      <alignment horizontal="right" vertical="center" wrapText="1"/>
    </xf>
    <xf numFmtId="0" fontId="23" fillId="0" borderId="30" xfId="0" applyNumberFormat="1" applyFont="1" applyFill="1" applyBorder="1" applyAlignment="1">
      <alignment horizontal="left" vertical="center" wrapText="1"/>
    </xf>
    <xf numFmtId="2" fontId="23" fillId="0" borderId="17" xfId="0" applyNumberFormat="1" applyFont="1" applyFill="1" applyBorder="1" applyAlignment="1">
      <alignment horizontal="right" vertical="center" wrapText="1"/>
    </xf>
    <xf numFmtId="0" fontId="28" fillId="0" borderId="20" xfId="0" applyNumberFormat="1" applyFont="1" applyFill="1" applyBorder="1" applyAlignment="1">
      <alignment horizontal="left" vertical="center" wrapText="1"/>
    </xf>
    <xf numFmtId="4" fontId="28" fillId="0" borderId="20" xfId="0" applyNumberFormat="1" applyFont="1" applyFill="1" applyBorder="1" applyAlignment="1">
      <alignment horizontal="right" vertical="center" wrapText="1"/>
    </xf>
    <xf numFmtId="0" fontId="23" fillId="0" borderId="31" xfId="0" applyNumberFormat="1" applyFont="1" applyFill="1" applyBorder="1" applyAlignment="1">
      <alignment vertical="center" wrapText="1"/>
    </xf>
    <xf numFmtId="0" fontId="23" fillId="0" borderId="37" xfId="0" applyNumberFormat="1" applyFont="1" applyFill="1" applyBorder="1" applyAlignment="1">
      <alignment horizontal="left" vertical="center" wrapText="1"/>
    </xf>
    <xf numFmtId="4" fontId="28" fillId="0" borderId="37" xfId="0" applyNumberFormat="1" applyFont="1" applyFill="1" applyBorder="1" applyAlignment="1">
      <alignment horizontal="right" vertical="center" wrapText="1"/>
    </xf>
    <xf numFmtId="0" fontId="23" fillId="0" borderId="39" xfId="0" applyNumberFormat="1" applyFont="1" applyFill="1" applyBorder="1" applyAlignment="1">
      <alignment horizontal="left" vertical="center" wrapText="1"/>
    </xf>
    <xf numFmtId="0" fontId="30" fillId="0" borderId="24" xfId="0" applyFont="1" applyBorder="1"/>
    <xf numFmtId="0" fontId="30" fillId="0" borderId="17" xfId="0" applyFont="1" applyBorder="1"/>
    <xf numFmtId="0" fontId="30" fillId="0" borderId="16" xfId="0" applyNumberFormat="1" applyFont="1" applyFill="1" applyBorder="1" applyAlignment="1">
      <alignment horizontal="left" vertical="center" wrapText="1"/>
    </xf>
    <xf numFmtId="0" fontId="30" fillId="0" borderId="17" xfId="0" applyNumberFormat="1" applyFont="1" applyFill="1" applyBorder="1" applyAlignment="1">
      <alignment horizontal="left" vertical="center" wrapText="1"/>
    </xf>
    <xf numFmtId="4" fontId="30" fillId="0" borderId="17" xfId="0" applyNumberFormat="1" applyFont="1" applyFill="1" applyBorder="1" applyAlignment="1">
      <alignment horizontal="right" vertical="center" wrapText="1"/>
    </xf>
    <xf numFmtId="2" fontId="30" fillId="0" borderId="17" xfId="0" applyNumberFormat="1" applyFont="1" applyFill="1" applyBorder="1" applyAlignment="1">
      <alignment horizontal="right" vertical="center" wrapText="1"/>
    </xf>
    <xf numFmtId="0" fontId="30" fillId="0" borderId="22" xfId="0" applyNumberFormat="1" applyFont="1" applyFill="1" applyBorder="1" applyAlignment="1">
      <alignment horizontal="left" vertical="center" wrapText="1"/>
    </xf>
    <xf numFmtId="0" fontId="30" fillId="0" borderId="18" xfId="0" applyNumberFormat="1" applyFont="1" applyFill="1" applyBorder="1" applyAlignment="1">
      <alignment horizontal="left" vertical="center" wrapText="1"/>
    </xf>
    <xf numFmtId="0" fontId="30" fillId="0" borderId="19" xfId="0" applyNumberFormat="1" applyFont="1" applyFill="1" applyBorder="1" applyAlignment="1">
      <alignment horizontal="left" vertical="center" wrapText="1"/>
    </xf>
    <xf numFmtId="0" fontId="30" fillId="0" borderId="20" xfId="0" applyNumberFormat="1" applyFont="1" applyFill="1" applyBorder="1" applyAlignment="1">
      <alignment horizontal="left" vertical="center" wrapText="1"/>
    </xf>
    <xf numFmtId="4" fontId="30" fillId="0" borderId="20" xfId="0" applyNumberFormat="1" applyFont="1" applyFill="1" applyBorder="1" applyAlignment="1">
      <alignment horizontal="right" vertical="center" wrapText="1"/>
    </xf>
    <xf numFmtId="2" fontId="30" fillId="0" borderId="20" xfId="0" applyNumberFormat="1" applyFont="1" applyFill="1" applyBorder="1" applyAlignment="1">
      <alignment horizontal="right" vertical="center" wrapText="1"/>
    </xf>
    <xf numFmtId="0" fontId="30" fillId="0" borderId="21" xfId="0" applyNumberFormat="1" applyFont="1" applyFill="1" applyBorder="1" applyAlignment="1">
      <alignment horizontal="left" vertical="center" wrapText="1"/>
    </xf>
    <xf numFmtId="0" fontId="33" fillId="0" borderId="18" xfId="0" applyNumberFormat="1" applyFont="1" applyFill="1" applyBorder="1" applyAlignment="1">
      <alignment horizontal="left" vertical="center" wrapText="1"/>
    </xf>
    <xf numFmtId="0" fontId="34" fillId="0" borderId="21" xfId="0" applyNumberFormat="1" applyFont="1" applyFill="1" applyBorder="1" applyAlignment="1">
      <alignment horizontal="left" vertical="center" wrapText="1"/>
    </xf>
    <xf numFmtId="0" fontId="34" fillId="0" borderId="18" xfId="0" applyNumberFormat="1" applyFont="1" applyFill="1" applyBorder="1" applyAlignment="1">
      <alignment horizontal="left" vertical="center" wrapText="1"/>
    </xf>
    <xf numFmtId="0" fontId="35" fillId="0" borderId="18" xfId="0" applyNumberFormat="1" applyFont="1" applyFill="1" applyBorder="1" applyAlignment="1">
      <alignment horizontal="left" vertical="center" wrapText="1"/>
    </xf>
    <xf numFmtId="0" fontId="36" fillId="0" borderId="18" xfId="0" applyNumberFormat="1" applyFont="1" applyFill="1" applyBorder="1" applyAlignment="1">
      <alignment horizontal="left" vertical="center" wrapText="1"/>
    </xf>
    <xf numFmtId="0" fontId="30" fillId="0" borderId="41" xfId="0" applyNumberFormat="1" applyFont="1" applyFill="1" applyBorder="1" applyAlignment="1">
      <alignment horizontal="left" vertical="center" wrapText="1"/>
    </xf>
    <xf numFmtId="0" fontId="30" fillId="0" borderId="26" xfId="0" applyNumberFormat="1" applyFont="1" applyFill="1" applyBorder="1" applyAlignment="1">
      <alignment horizontal="left" vertical="center" wrapText="1"/>
    </xf>
    <xf numFmtId="4" fontId="37" fillId="0" borderId="26" xfId="0" applyNumberFormat="1" applyFont="1" applyFill="1" applyBorder="1" applyAlignment="1">
      <alignment horizontal="right" vertical="center" wrapText="1"/>
    </xf>
    <xf numFmtId="0" fontId="37" fillId="0" borderId="17" xfId="0" applyNumberFormat="1" applyFont="1" applyFill="1" applyBorder="1" applyAlignment="1">
      <alignment horizontal="left" vertical="center" wrapText="1"/>
    </xf>
    <xf numFmtId="0" fontId="30" fillId="0" borderId="17" xfId="0" applyNumberFormat="1" applyFont="1" applyFill="1" applyBorder="1" applyAlignment="1">
      <alignment horizontal="right" vertical="center" wrapText="1"/>
    </xf>
    <xf numFmtId="0" fontId="30" fillId="0" borderId="34" xfId="0" applyNumberFormat="1" applyFont="1" applyFill="1" applyBorder="1" applyAlignment="1">
      <alignment horizontal="left" vertical="center" wrapText="1"/>
    </xf>
    <xf numFmtId="0" fontId="37" fillId="0" borderId="29" xfId="0" applyNumberFormat="1" applyFont="1" applyFill="1" applyBorder="1" applyAlignment="1">
      <alignment horizontal="left" vertical="center" wrapText="1"/>
    </xf>
    <xf numFmtId="0" fontId="30" fillId="0" borderId="29" xfId="0" applyNumberFormat="1" applyFont="1" applyFill="1" applyBorder="1" applyAlignment="1">
      <alignment horizontal="right" vertical="center" wrapText="1"/>
    </xf>
    <xf numFmtId="0" fontId="30" fillId="0" borderId="30" xfId="0" applyNumberFormat="1" applyFont="1" applyFill="1" applyBorder="1" applyAlignment="1">
      <alignment horizontal="left" vertical="center" wrapText="1"/>
    </xf>
    <xf numFmtId="0" fontId="30" fillId="0" borderId="8" xfId="0" applyNumberFormat="1" applyFont="1" applyFill="1" applyBorder="1" applyAlignment="1">
      <alignment horizontal="left" vertical="center" wrapText="1"/>
    </xf>
    <xf numFmtId="0" fontId="37" fillId="0" borderId="14" xfId="0" applyNumberFormat="1" applyFont="1" applyFill="1" applyBorder="1" applyAlignment="1">
      <alignment horizontal="left" vertical="center" wrapText="1"/>
    </xf>
    <xf numFmtId="4" fontId="37" fillId="0" borderId="14" xfId="0" applyNumberFormat="1" applyFont="1" applyFill="1" applyBorder="1" applyAlignment="1">
      <alignment horizontal="right" vertical="center" wrapText="1"/>
    </xf>
    <xf numFmtId="0" fontId="30" fillId="0" borderId="15" xfId="0" applyNumberFormat="1" applyFont="1" applyFill="1" applyBorder="1" applyAlignment="1">
      <alignment horizontal="left" vertical="center" wrapText="1"/>
    </xf>
    <xf numFmtId="0" fontId="30" fillId="0" borderId="11" xfId="0" applyNumberFormat="1" applyFont="1" applyFill="1" applyBorder="1" applyAlignment="1">
      <alignment horizontal="left" vertical="center" wrapText="1"/>
    </xf>
    <xf numFmtId="4" fontId="37" fillId="0" borderId="29" xfId="0" applyNumberFormat="1" applyFont="1" applyFill="1" applyBorder="1" applyAlignment="1">
      <alignment horizontal="right" vertical="center" wrapText="1"/>
    </xf>
    <xf numFmtId="4" fontId="37" fillId="0" borderId="17" xfId="0" applyNumberFormat="1" applyFont="1" applyFill="1" applyBorder="1" applyAlignment="1">
      <alignment horizontal="right" vertical="center" wrapText="1"/>
    </xf>
    <xf numFmtId="4" fontId="37" fillId="0" borderId="20" xfId="0" applyNumberFormat="1" applyFont="1" applyFill="1" applyBorder="1" applyAlignment="1">
      <alignment horizontal="right" vertical="center" wrapText="1"/>
    </xf>
    <xf numFmtId="0" fontId="38" fillId="0" borderId="18" xfId="0" applyNumberFormat="1" applyFont="1" applyFill="1" applyBorder="1" applyAlignment="1">
      <alignment horizontal="left" vertical="center" wrapText="1"/>
    </xf>
    <xf numFmtId="0" fontId="39" fillId="0" borderId="18" xfId="0" applyNumberFormat="1" applyFont="1" applyFill="1" applyBorder="1" applyAlignment="1">
      <alignment horizontal="left" vertical="center" wrapText="1"/>
    </xf>
    <xf numFmtId="0" fontId="30" fillId="0" borderId="31" xfId="0" applyNumberFormat="1" applyFont="1" applyFill="1" applyBorder="1" applyAlignment="1">
      <alignment horizontal="left" vertical="center" wrapText="1"/>
    </xf>
    <xf numFmtId="0" fontId="30" fillId="0" borderId="32" xfId="0" applyNumberFormat="1" applyFont="1" applyFill="1" applyBorder="1" applyAlignment="1">
      <alignment horizontal="left" vertical="center" wrapText="1"/>
    </xf>
    <xf numFmtId="4" fontId="37" fillId="0" borderId="32" xfId="0" applyNumberFormat="1" applyFont="1" applyFill="1" applyBorder="1" applyAlignment="1">
      <alignment horizontal="right" vertical="center" wrapText="1"/>
    </xf>
    <xf numFmtId="0" fontId="30" fillId="0" borderId="33" xfId="0" applyNumberFormat="1" applyFont="1" applyFill="1" applyBorder="1" applyAlignment="1">
      <alignment horizontal="left" vertical="center" wrapText="1"/>
    </xf>
    <xf numFmtId="0" fontId="37" fillId="0" borderId="8" xfId="0" applyNumberFormat="1" applyFont="1" applyFill="1" applyBorder="1" applyAlignment="1">
      <alignment horizontal="left" vertical="center" wrapText="1"/>
    </xf>
    <xf numFmtId="0" fontId="37" fillId="0" borderId="15" xfId="0" applyNumberFormat="1" applyFont="1" applyFill="1" applyBorder="1" applyAlignment="1">
      <alignment horizontal="left" vertical="center" wrapText="1"/>
    </xf>
    <xf numFmtId="0" fontId="37" fillId="0" borderId="11" xfId="0" applyNumberFormat="1" applyFont="1" applyFill="1" applyBorder="1" applyAlignment="1">
      <alignment horizontal="left" vertical="center" wrapText="1"/>
    </xf>
    <xf numFmtId="0" fontId="37" fillId="0" borderId="30" xfId="0" applyNumberFormat="1" applyFont="1" applyFill="1" applyBorder="1" applyAlignment="1">
      <alignment horizontal="left" vertical="center" wrapText="1"/>
    </xf>
    <xf numFmtId="0" fontId="30" fillId="0" borderId="17" xfId="0" applyFont="1" applyBorder="1" applyAlignment="1">
      <alignment horizontal="left" vertical="center" wrapText="1"/>
    </xf>
    <xf numFmtId="0" fontId="37" fillId="0" borderId="14" xfId="0" applyFont="1" applyBorder="1" applyAlignment="1">
      <alignment horizontal="left" vertical="center" wrapText="1"/>
    </xf>
    <xf numFmtId="0" fontId="37" fillId="0" borderId="29" xfId="0" applyFont="1" applyBorder="1" applyAlignment="1">
      <alignment horizontal="left" vertical="center" wrapText="1"/>
    </xf>
    <xf numFmtId="0" fontId="30" fillId="0" borderId="20" xfId="0" applyFont="1" applyBorder="1" applyAlignment="1">
      <alignment horizontal="left" vertical="center" wrapText="1"/>
    </xf>
    <xf numFmtId="0" fontId="40" fillId="0" borderId="18" xfId="0" applyNumberFormat="1" applyFont="1" applyFill="1" applyBorder="1" applyAlignment="1">
      <alignment horizontal="left" vertical="center" wrapText="1"/>
    </xf>
    <xf numFmtId="0" fontId="30" fillId="0" borderId="27" xfId="0" applyNumberFormat="1" applyFont="1" applyFill="1" applyBorder="1" applyAlignment="1">
      <alignment horizontal="left" vertical="center" wrapText="1"/>
    </xf>
    <xf numFmtId="0" fontId="30" fillId="0" borderId="23" xfId="0" applyNumberFormat="1" applyFont="1" applyFill="1" applyBorder="1" applyAlignment="1">
      <alignment horizontal="left" vertical="center" wrapText="1"/>
    </xf>
    <xf numFmtId="0" fontId="37" fillId="0" borderId="35" xfId="0" applyNumberFormat="1" applyFont="1" applyFill="1" applyBorder="1" applyAlignment="1">
      <alignment horizontal="left" vertical="center" wrapText="1"/>
    </xf>
    <xf numFmtId="0" fontId="30" fillId="0" borderId="14" xfId="0" applyNumberFormat="1" applyFont="1" applyFill="1" applyBorder="1" applyAlignment="1">
      <alignment horizontal="right" vertical="center" wrapText="1"/>
    </xf>
    <xf numFmtId="0" fontId="37" fillId="0" borderId="24" xfId="0" applyNumberFormat="1" applyFont="1" applyFill="1" applyBorder="1" applyAlignment="1">
      <alignment horizontal="left" vertical="center" wrapText="1"/>
    </xf>
    <xf numFmtId="0" fontId="37" fillId="0" borderId="36" xfId="0" applyNumberFormat="1" applyFont="1" applyFill="1" applyBorder="1" applyAlignment="1">
      <alignment horizontal="left" vertical="center" wrapText="1"/>
    </xf>
    <xf numFmtId="0" fontId="30" fillId="0" borderId="24" xfId="0" applyNumberFormat="1" applyFont="1" applyFill="1" applyBorder="1" applyAlignment="1">
      <alignment horizontal="left" vertical="center" wrapText="1"/>
    </xf>
    <xf numFmtId="0" fontId="30" fillId="0" borderId="25" xfId="0" applyNumberFormat="1" applyFont="1" applyFill="1" applyBorder="1" applyAlignment="1">
      <alignment horizontal="left" vertical="center" wrapText="1"/>
    </xf>
    <xf numFmtId="4" fontId="30" fillId="0" borderId="23" xfId="0" applyNumberFormat="1" applyFont="1" applyFill="1" applyBorder="1" applyAlignment="1">
      <alignment horizontal="right" vertical="center" wrapText="1"/>
    </xf>
    <xf numFmtId="4" fontId="30" fillId="0" borderId="24" xfId="0" applyNumberFormat="1" applyFont="1" applyFill="1" applyBorder="1" applyAlignment="1">
      <alignment horizontal="right" vertical="center" wrapText="1"/>
    </xf>
    <xf numFmtId="0" fontId="30" fillId="0" borderId="18" xfId="0" applyFont="1" applyBorder="1"/>
    <xf numFmtId="4" fontId="30" fillId="0" borderId="25" xfId="0" applyNumberFormat="1" applyFont="1" applyFill="1" applyBorder="1" applyAlignment="1">
      <alignment horizontal="right" vertical="center" wrapText="1"/>
    </xf>
    <xf numFmtId="0" fontId="30" fillId="0" borderId="24" xfId="0" applyFont="1" applyBorder="1" applyAlignment="1">
      <alignment horizontal="left" vertical="center" wrapText="1"/>
    </xf>
    <xf numFmtId="0" fontId="36" fillId="0" borderId="21" xfId="0" applyNumberFormat="1" applyFont="1" applyFill="1" applyBorder="1" applyAlignment="1">
      <alignment horizontal="left" vertical="center" wrapText="1"/>
    </xf>
    <xf numFmtId="0" fontId="33" fillId="0" borderId="21" xfId="0" applyNumberFormat="1" applyFont="1" applyFill="1" applyBorder="1" applyAlignment="1">
      <alignment horizontal="left" vertical="center" wrapText="1"/>
    </xf>
    <xf numFmtId="0" fontId="36" fillId="0" borderId="20" xfId="0" applyFont="1" applyBorder="1" applyAlignment="1">
      <alignment horizontal="left" vertical="center" wrapText="1"/>
    </xf>
    <xf numFmtId="4" fontId="36" fillId="0" borderId="20" xfId="0" applyNumberFormat="1" applyFont="1" applyFill="1" applyBorder="1" applyAlignment="1">
      <alignment horizontal="right" vertical="center" wrapText="1"/>
    </xf>
    <xf numFmtId="0" fontId="30" fillId="0" borderId="20" xfId="0" applyNumberFormat="1" applyFont="1" applyFill="1" applyBorder="1" applyAlignment="1">
      <alignment horizontal="right" vertical="center" wrapText="1"/>
    </xf>
    <xf numFmtId="0" fontId="39" fillId="0" borderId="21" xfId="0" applyNumberFormat="1" applyFont="1" applyFill="1" applyBorder="1" applyAlignment="1">
      <alignment horizontal="left" vertical="center" wrapText="1"/>
    </xf>
    <xf numFmtId="0" fontId="26" fillId="0" borderId="18" xfId="0" applyNumberFormat="1" applyFont="1" applyFill="1" applyBorder="1" applyAlignment="1">
      <alignment horizontal="left" vertical="center" wrapText="1"/>
    </xf>
    <xf numFmtId="0" fontId="30" fillId="0" borderId="28" xfId="0" applyNumberFormat="1" applyFont="1" applyFill="1" applyBorder="1" applyAlignment="1">
      <alignment horizontal="left" vertical="center" wrapText="1"/>
    </xf>
    <xf numFmtId="4" fontId="30" fillId="0" borderId="26" xfId="0" applyNumberFormat="1" applyFont="1" applyFill="1" applyBorder="1" applyAlignment="1">
      <alignment horizontal="right" vertical="center" wrapText="1"/>
    </xf>
    <xf numFmtId="0" fontId="41" fillId="0" borderId="16" xfId="0" applyNumberFormat="1" applyFont="1" applyFill="1" applyBorder="1" applyAlignment="1">
      <alignment horizontal="left" vertical="center" wrapText="1"/>
    </xf>
    <xf numFmtId="4" fontId="41" fillId="0" borderId="17" xfId="0" applyNumberFormat="1" applyFont="1" applyFill="1" applyBorder="1" applyAlignment="1">
      <alignment horizontal="right" vertical="center" wrapText="1"/>
    </xf>
    <xf numFmtId="0" fontId="42" fillId="0" borderId="18" xfId="0" applyNumberFormat="1" applyFont="1" applyFill="1" applyBorder="1" applyAlignment="1">
      <alignment horizontal="left" vertical="center" wrapText="1"/>
    </xf>
    <xf numFmtId="0" fontId="43" fillId="0" borderId="18" xfId="0" applyNumberFormat="1" applyFont="1" applyFill="1" applyBorder="1" applyAlignment="1">
      <alignment horizontal="left" vertical="center" wrapText="1"/>
    </xf>
    <xf numFmtId="0" fontId="36" fillId="0" borderId="25" xfId="0" applyNumberFormat="1" applyFont="1" applyFill="1" applyBorder="1" applyAlignment="1">
      <alignment horizontal="left" vertical="center" wrapText="1"/>
    </xf>
    <xf numFmtId="0" fontId="36" fillId="0" borderId="20" xfId="0" applyNumberFormat="1" applyFont="1" applyFill="1" applyBorder="1" applyAlignment="1">
      <alignment horizontal="left" vertical="center" wrapText="1"/>
    </xf>
    <xf numFmtId="0" fontId="42" fillId="0" borderId="21" xfId="0" applyNumberFormat="1" applyFont="1" applyFill="1" applyBorder="1" applyAlignment="1">
      <alignment horizontal="left" vertical="center" wrapText="1"/>
    </xf>
    <xf numFmtId="0" fontId="30" fillId="0" borderId="37" xfId="0" applyNumberFormat="1" applyFont="1" applyFill="1" applyBorder="1" applyAlignment="1">
      <alignment horizontal="left" vertical="center" wrapText="1"/>
    </xf>
    <xf numFmtId="4" fontId="30" fillId="0" borderId="16" xfId="0" applyNumberFormat="1" applyFont="1" applyFill="1" applyBorder="1" applyAlignment="1">
      <alignment horizontal="left" vertical="center" wrapText="1"/>
    </xf>
    <xf numFmtId="4" fontId="36" fillId="0" borderId="16" xfId="0" applyNumberFormat="1" applyFont="1" applyFill="1" applyBorder="1" applyAlignment="1">
      <alignment horizontal="left" vertical="center" wrapText="1"/>
    </xf>
    <xf numFmtId="4" fontId="40" fillId="0" borderId="18" xfId="0" applyNumberFormat="1" applyFont="1" applyFill="1" applyBorder="1" applyAlignment="1">
      <alignment horizontal="left" vertical="center" wrapText="1"/>
    </xf>
    <xf numFmtId="4" fontId="30" fillId="0" borderId="19" xfId="0" applyNumberFormat="1" applyFont="1" applyFill="1" applyBorder="1" applyAlignment="1">
      <alignment horizontal="left" vertical="center" wrapText="1"/>
    </xf>
    <xf numFmtId="4" fontId="36" fillId="0" borderId="21" xfId="0" applyNumberFormat="1" applyFont="1" applyFill="1" applyBorder="1" applyAlignment="1">
      <alignment horizontal="left" vertical="center" wrapText="1"/>
    </xf>
    <xf numFmtId="4" fontId="30" fillId="0" borderId="21" xfId="0" applyNumberFormat="1" applyFont="1" applyFill="1" applyBorder="1" applyAlignment="1">
      <alignment horizontal="left" vertical="center" wrapText="1"/>
    </xf>
    <xf numFmtId="0" fontId="30" fillId="0" borderId="28" xfId="0" applyNumberFormat="1" applyFont="1" applyBorder="1" applyAlignment="1">
      <alignment horizontal="left" vertical="top"/>
    </xf>
    <xf numFmtId="0" fontId="30" fillId="0" borderId="32" xfId="0" applyNumberFormat="1" applyFont="1" applyBorder="1" applyAlignment="1">
      <alignment horizontal="left" vertical="center" wrapText="1"/>
    </xf>
    <xf numFmtId="4" fontId="37" fillId="0" borderId="32" xfId="0" applyNumberFormat="1" applyFont="1" applyBorder="1" applyAlignment="1">
      <alignment horizontal="right" vertical="center" wrapText="1"/>
    </xf>
    <xf numFmtId="4" fontId="30" fillId="0" borderId="33" xfId="0" applyNumberFormat="1" applyFont="1" applyBorder="1" applyAlignment="1">
      <alignment horizontal="left" vertical="center" wrapText="1"/>
    </xf>
    <xf numFmtId="0" fontId="30" fillId="0" borderId="16" xfId="0" applyNumberFormat="1" applyFont="1" applyBorder="1"/>
    <xf numFmtId="0" fontId="30" fillId="0" borderId="18" xfId="0" applyNumberFormat="1" applyFont="1" applyBorder="1" applyAlignment="1">
      <alignment horizontal="left" vertical="center" wrapText="1"/>
    </xf>
    <xf numFmtId="0" fontId="30" fillId="0" borderId="34" xfId="0" applyNumberFormat="1" applyFont="1" applyBorder="1"/>
    <xf numFmtId="0" fontId="30" fillId="0" borderId="30" xfId="0" applyNumberFormat="1" applyFont="1" applyBorder="1" applyAlignment="1">
      <alignment horizontal="left" vertical="center" wrapText="1"/>
    </xf>
    <xf numFmtId="0" fontId="41" fillId="0" borderId="18" xfId="0" applyNumberFormat="1" applyFont="1" applyFill="1" applyBorder="1" applyAlignment="1">
      <alignment horizontal="left" vertical="center" wrapText="1"/>
    </xf>
    <xf numFmtId="0" fontId="44" fillId="0" borderId="16" xfId="0" applyNumberFormat="1" applyFont="1" applyFill="1" applyBorder="1" applyAlignment="1">
      <alignment horizontal="left" vertical="center" wrapText="1"/>
    </xf>
    <xf numFmtId="0" fontId="44" fillId="0" borderId="17" xfId="0" applyNumberFormat="1" applyFont="1" applyFill="1" applyBorder="1" applyAlignment="1">
      <alignment horizontal="left" vertical="center" wrapText="1"/>
    </xf>
    <xf numFmtId="0" fontId="44" fillId="0" borderId="18" xfId="0" applyNumberFormat="1" applyFont="1" applyFill="1" applyBorder="1" applyAlignment="1">
      <alignment horizontal="left" vertical="center" wrapText="1"/>
    </xf>
    <xf numFmtId="0" fontId="44" fillId="0" borderId="19" xfId="0" applyNumberFormat="1" applyFont="1" applyFill="1" applyBorder="1" applyAlignment="1">
      <alignment horizontal="left" vertical="center" wrapText="1"/>
    </xf>
    <xf numFmtId="0" fontId="44" fillId="0" borderId="20" xfId="0" applyNumberFormat="1" applyFont="1" applyFill="1" applyBorder="1" applyAlignment="1">
      <alignment horizontal="left" vertical="center" wrapText="1"/>
    </xf>
    <xf numFmtId="4" fontId="44" fillId="0" borderId="20" xfId="0" applyNumberFormat="1" applyFont="1" applyFill="1" applyBorder="1" applyAlignment="1">
      <alignment horizontal="right" vertical="center" wrapText="1"/>
    </xf>
    <xf numFmtId="0" fontId="44" fillId="0" borderId="21" xfId="0" applyNumberFormat="1" applyFont="1" applyFill="1" applyBorder="1" applyAlignment="1">
      <alignment horizontal="left" vertical="center" wrapText="1"/>
    </xf>
    <xf numFmtId="0" fontId="44" fillId="0" borderId="24" xfId="0" applyNumberFormat="1" applyFont="1" applyFill="1" applyBorder="1" applyAlignment="1">
      <alignment horizontal="left" vertical="center" wrapText="1"/>
    </xf>
    <xf numFmtId="0" fontId="44" fillId="0" borderId="17" xfId="0" applyNumberFormat="1" applyFont="1" applyFill="1" applyBorder="1" applyAlignment="1">
      <alignment horizontal="right" vertical="center" wrapText="1"/>
    </xf>
    <xf numFmtId="0" fontId="44" fillId="0" borderId="25" xfId="0" applyNumberFormat="1" applyFont="1" applyFill="1" applyBorder="1" applyAlignment="1">
      <alignment horizontal="left" vertical="center" wrapText="1"/>
    </xf>
    <xf numFmtId="0" fontId="44" fillId="0" borderId="20" xfId="0" applyNumberFormat="1" applyFont="1" applyFill="1" applyBorder="1" applyAlignment="1">
      <alignment horizontal="right" vertical="center" wrapText="1"/>
    </xf>
    <xf numFmtId="0" fontId="45" fillId="0" borderId="0" xfId="0" applyFont="1" applyBorder="1"/>
    <xf numFmtId="0" fontId="7" fillId="0" borderId="0" xfId="0" applyFont="1" applyBorder="1"/>
    <xf numFmtId="14" fontId="30" fillId="0" borderId="17" xfId="0" applyNumberFormat="1" applyFont="1" applyFill="1" applyBorder="1" applyAlignment="1">
      <alignment horizontal="right" vertical="center" wrapText="1"/>
    </xf>
    <xf numFmtId="8" fontId="30" fillId="0" borderId="18" xfId="0" applyNumberFormat="1" applyFont="1" applyFill="1" applyBorder="1" applyAlignment="1">
      <alignment horizontal="left" vertical="center" wrapText="1"/>
    </xf>
    <xf numFmtId="4" fontId="41" fillId="0" borderId="18" xfId="0" applyNumberFormat="1" applyFont="1" applyFill="1" applyBorder="1" applyAlignment="1">
      <alignment horizontal="left" vertical="center" wrapText="1"/>
    </xf>
    <xf numFmtId="4" fontId="26" fillId="0" borderId="18" xfId="0" applyNumberFormat="1" applyFont="1" applyFill="1" applyBorder="1" applyAlignment="1">
      <alignment horizontal="left" vertical="center" wrapText="1"/>
    </xf>
    <xf numFmtId="0" fontId="46" fillId="0" borderId="18" xfId="0" applyNumberFormat="1" applyFont="1" applyFill="1" applyBorder="1" applyAlignment="1">
      <alignment horizontal="left" vertical="center" wrapText="1"/>
    </xf>
    <xf numFmtId="0" fontId="37" fillId="0" borderId="18" xfId="0" applyNumberFormat="1" applyFont="1" applyFill="1" applyBorder="1" applyAlignment="1">
      <alignment horizontal="left" vertical="center" wrapText="1"/>
    </xf>
    <xf numFmtId="0" fontId="47" fillId="0" borderId="18" xfId="0" applyNumberFormat="1" applyFont="1" applyFill="1" applyBorder="1" applyAlignment="1">
      <alignment horizontal="left" vertical="center" wrapText="1"/>
    </xf>
    <xf numFmtId="0" fontId="47" fillId="0" borderId="18" xfId="0" applyFont="1" applyBorder="1" applyAlignment="1">
      <alignment horizontal="left" vertical="center" wrapText="1"/>
    </xf>
    <xf numFmtId="4" fontId="8" fillId="0" borderId="0" xfId="0" applyNumberFormat="1" applyFont="1"/>
    <xf numFmtId="0" fontId="37" fillId="0" borderId="35" xfId="0" applyNumberFormat="1" applyFont="1" applyBorder="1" applyAlignment="1">
      <alignment horizontal="center" vertical="center" wrapText="1"/>
    </xf>
    <xf numFmtId="0" fontId="37" fillId="0" borderId="36" xfId="0" applyNumberFormat="1" applyFont="1" applyBorder="1" applyAlignment="1">
      <alignment horizontal="center" vertical="center" wrapText="1"/>
    </xf>
    <xf numFmtId="4" fontId="28" fillId="0" borderId="17" xfId="0" applyNumberFormat="1" applyFont="1" applyFill="1" applyBorder="1" applyAlignment="1">
      <alignment horizontal="right" vertical="center" wrapText="1"/>
    </xf>
    <xf numFmtId="0" fontId="23" fillId="0" borderId="8" xfId="0" applyNumberFormat="1" applyFont="1" applyFill="1" applyBorder="1" applyAlignment="1">
      <alignment horizontal="left" vertical="center" wrapText="1"/>
    </xf>
    <xf numFmtId="4" fontId="9" fillId="0" borderId="0" xfId="0" applyNumberFormat="1" applyFont="1"/>
    <xf numFmtId="4" fontId="48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left"/>
    </xf>
    <xf numFmtId="4" fontId="44" fillId="0" borderId="17" xfId="0" applyNumberFormat="1" applyFont="1" applyFill="1" applyBorder="1" applyAlignment="1">
      <alignment horizontal="right" vertical="center" wrapText="1"/>
    </xf>
    <xf numFmtId="0" fontId="26" fillId="0" borderId="38" xfId="0" applyFont="1" applyBorder="1"/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49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25" fillId="0" borderId="2" xfId="0" applyNumberFormat="1" applyFont="1" applyBorder="1" applyAlignment="1">
      <alignment horizontal="center" vertical="center" wrapText="1"/>
    </xf>
    <xf numFmtId="0" fontId="25" fillId="0" borderId="5" xfId="0" applyNumberFormat="1" applyFont="1" applyBorder="1" applyAlignment="1">
      <alignment horizontal="center" vertical="center" wrapText="1"/>
    </xf>
    <xf numFmtId="0" fontId="25" fillId="0" borderId="3" xfId="0" applyNumberFormat="1" applyFont="1" applyBorder="1" applyAlignment="1">
      <alignment horizontal="center" vertical="center" wrapText="1"/>
    </xf>
    <xf numFmtId="0" fontId="25" fillId="0" borderId="6" xfId="0" applyNumberFormat="1" applyFont="1" applyBorder="1" applyAlignment="1">
      <alignment horizontal="center" vertical="center" wrapText="1"/>
    </xf>
    <xf numFmtId="0" fontId="37" fillId="0" borderId="35" xfId="0" applyNumberFormat="1" applyFont="1" applyBorder="1" applyAlignment="1">
      <alignment horizontal="center" vertical="center" wrapText="1"/>
    </xf>
    <xf numFmtId="0" fontId="37" fillId="0" borderId="36" xfId="0" applyNumberFormat="1" applyFont="1" applyBorder="1" applyAlignment="1">
      <alignment horizontal="center" vertical="center" wrapText="1"/>
    </xf>
    <xf numFmtId="4" fontId="37" fillId="0" borderId="35" xfId="0" applyNumberFormat="1" applyFont="1" applyBorder="1" applyAlignment="1">
      <alignment horizontal="right" vertical="center" wrapText="1"/>
    </xf>
    <xf numFmtId="0" fontId="37" fillId="0" borderId="36" xfId="0" applyNumberFormat="1" applyFont="1" applyBorder="1" applyAlignment="1">
      <alignment horizontal="right" vertical="center" wrapText="1"/>
    </xf>
    <xf numFmtId="0" fontId="25" fillId="0" borderId="47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36" xfId="0" applyBorder="1" applyAlignment="1">
      <alignment horizontal="right" vertical="center" wrapText="1"/>
    </xf>
    <xf numFmtId="4" fontId="3" fillId="0" borderId="0" xfId="0" applyNumberFormat="1" applyFont="1" applyFill="1" applyAlignment="1"/>
    <xf numFmtId="0" fontId="50" fillId="0" borderId="50" xfId="0" applyFont="1" applyBorder="1" applyAlignment="1">
      <alignment horizontal="center" vertical="center" wrapText="1"/>
    </xf>
    <xf numFmtId="0" fontId="50" fillId="0" borderId="51" xfId="0" applyFont="1" applyBorder="1" applyAlignment="1">
      <alignment horizontal="center" vertical="center" wrapText="1"/>
    </xf>
    <xf numFmtId="0" fontId="50" fillId="0" borderId="52" xfId="0" applyFont="1" applyBorder="1" applyAlignment="1">
      <alignment horizontal="right" vertical="center" wrapText="1"/>
    </xf>
    <xf numFmtId="0" fontId="50" fillId="0" borderId="53" xfId="0" applyFont="1" applyBorder="1" applyAlignment="1">
      <alignment horizontal="left" vertical="center" wrapText="1"/>
    </xf>
    <xf numFmtId="4" fontId="51" fillId="0" borderId="54" xfId="0" applyNumberFormat="1" applyFont="1" applyBorder="1" applyAlignment="1">
      <alignment horizontal="right" vertical="center" wrapText="1"/>
    </xf>
    <xf numFmtId="4" fontId="51" fillId="0" borderId="55" xfId="0" applyNumberFormat="1" applyFont="1" applyBorder="1" applyAlignment="1">
      <alignment horizontal="right" vertical="center" wrapText="1"/>
    </xf>
    <xf numFmtId="0" fontId="50" fillId="0" borderId="28" xfId="0" applyFont="1" applyBorder="1" applyAlignment="1">
      <alignment horizontal="left" vertical="center" wrapText="1"/>
    </xf>
    <xf numFmtId="4" fontId="50" fillId="0" borderId="37" xfId="0" applyNumberFormat="1" applyFont="1" applyBorder="1" applyAlignment="1">
      <alignment horizontal="right" vertical="center" wrapText="1"/>
    </xf>
    <xf numFmtId="4" fontId="50" fillId="0" borderId="33" xfId="0" applyNumberFormat="1" applyFont="1" applyBorder="1" applyAlignment="1">
      <alignment horizontal="right" vertical="center" wrapText="1"/>
    </xf>
    <xf numFmtId="0" fontId="50" fillId="0" borderId="41" xfId="0" applyFont="1" applyBorder="1" applyAlignment="1">
      <alignment horizontal="left" vertical="center" wrapText="1"/>
    </xf>
    <xf numFmtId="4" fontId="51" fillId="0" borderId="23" xfId="0" applyNumberFormat="1" applyFont="1" applyBorder="1" applyAlignment="1">
      <alignment horizontal="right" vertical="center" wrapText="1"/>
    </xf>
    <xf numFmtId="4" fontId="51" fillId="0" borderId="22" xfId="0" applyNumberFormat="1" applyFont="1" applyBorder="1" applyAlignment="1">
      <alignment horizontal="right" vertical="center" wrapText="1"/>
    </xf>
    <xf numFmtId="0" fontId="49" fillId="0" borderId="50" xfId="0" applyFont="1" applyBorder="1"/>
    <xf numFmtId="0" fontId="51" fillId="0" borderId="28" xfId="0" applyFont="1" applyBorder="1" applyAlignment="1">
      <alignment horizontal="left" vertical="center" wrapText="1"/>
    </xf>
    <xf numFmtId="4" fontId="51" fillId="0" borderId="37" xfId="0" applyNumberFormat="1" applyFont="1" applyBorder="1" applyAlignment="1">
      <alignment horizontal="right" vertical="center" wrapText="1"/>
    </xf>
    <xf numFmtId="4" fontId="51" fillId="0" borderId="33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A13C0F"/>
      <color rgb="FF8F7221"/>
      <color rgb="FF1A961D"/>
      <color rgb="FF5A6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30"/>
  <sheetViews>
    <sheetView tabSelected="1" zoomScale="110" zoomScaleNormal="110" zoomScaleSheetLayoutView="33" workbookViewId="0">
      <selection activeCell="F618" sqref="F618"/>
    </sheetView>
  </sheetViews>
  <sheetFormatPr defaultColWidth="9.140625" defaultRowHeight="17.25" x14ac:dyDescent="0.3"/>
  <cols>
    <col min="1" max="1" width="4.85546875" style="12" customWidth="1"/>
    <col min="2" max="2" width="58.7109375" style="12" customWidth="1"/>
    <col min="3" max="3" width="15.28515625" style="12" customWidth="1"/>
    <col min="4" max="4" width="14.85546875" style="12" customWidth="1"/>
    <col min="5" max="5" width="16.28515625" style="12" customWidth="1"/>
    <col min="6" max="6" width="17.140625" style="12" customWidth="1"/>
    <col min="7" max="7" width="17.5703125" style="12" customWidth="1"/>
    <col min="8" max="8" width="78.85546875" style="12" customWidth="1"/>
    <col min="9" max="9" width="10.85546875" style="12" customWidth="1"/>
    <col min="10" max="10" width="17.7109375" style="12" customWidth="1"/>
    <col min="11" max="11" width="13.28515625" style="12" customWidth="1"/>
    <col min="12" max="12" width="14" style="12" customWidth="1"/>
    <col min="13" max="13" width="16" style="12" bestFit="1" customWidth="1"/>
    <col min="14" max="16384" width="9.140625" style="12"/>
  </cols>
  <sheetData>
    <row r="1" spans="1:10" ht="15.75" customHeight="1" x14ac:dyDescent="0.3">
      <c r="G1" s="13"/>
      <c r="H1" s="47"/>
    </row>
    <row r="2" spans="1:10" ht="15.75" customHeight="1" thickBot="1" x14ac:dyDescent="0.35">
      <c r="G2" s="13"/>
      <c r="H2" s="13"/>
    </row>
    <row r="3" spans="1:10" ht="18" thickBot="1" x14ac:dyDescent="0.35">
      <c r="A3" s="294" t="s">
        <v>362</v>
      </c>
      <c r="B3" s="295"/>
      <c r="C3" s="295"/>
      <c r="D3" s="295"/>
      <c r="E3" s="295"/>
      <c r="F3" s="295"/>
      <c r="G3" s="296"/>
      <c r="H3" s="297"/>
    </row>
    <row r="4" spans="1:10" ht="18" thickBot="1" x14ac:dyDescent="0.35">
      <c r="A4" s="298"/>
      <c r="B4" s="299"/>
      <c r="C4" s="299"/>
      <c r="D4" s="299"/>
      <c r="E4" s="299"/>
      <c r="F4" s="299"/>
      <c r="G4" s="300"/>
      <c r="H4" s="301"/>
    </row>
    <row r="5" spans="1:10" ht="18" thickBot="1" x14ac:dyDescent="0.35">
      <c r="A5" s="294" t="s">
        <v>0</v>
      </c>
      <c r="B5" s="295" t="s">
        <v>1</v>
      </c>
      <c r="C5" s="310" t="s">
        <v>363</v>
      </c>
      <c r="D5" s="310" t="s">
        <v>364</v>
      </c>
      <c r="E5" s="302" t="s">
        <v>262</v>
      </c>
      <c r="F5" s="71"/>
      <c r="G5" s="310" t="s">
        <v>365</v>
      </c>
      <c r="H5" s="304" t="s">
        <v>2</v>
      </c>
    </row>
    <row r="6" spans="1:10" s="70" customFormat="1" ht="38.25" customHeight="1" thickBot="1" x14ac:dyDescent="0.3">
      <c r="A6" s="298"/>
      <c r="B6" s="299"/>
      <c r="C6" s="311"/>
      <c r="D6" s="311"/>
      <c r="E6" s="303"/>
      <c r="F6" s="69" t="s">
        <v>3</v>
      </c>
      <c r="G6" s="311"/>
      <c r="H6" s="305"/>
    </row>
    <row r="7" spans="1:10" x14ac:dyDescent="0.3">
      <c r="A7" s="14"/>
      <c r="B7" s="15" t="s">
        <v>4</v>
      </c>
      <c r="C7" s="67"/>
      <c r="D7" s="15"/>
      <c r="E7" s="16"/>
      <c r="F7" s="17"/>
      <c r="G7" s="17"/>
      <c r="H7" s="17"/>
    </row>
    <row r="8" spans="1:10" ht="18" thickBot="1" x14ac:dyDescent="0.35">
      <c r="A8" s="18"/>
      <c r="B8" s="19" t="s">
        <v>5</v>
      </c>
      <c r="C8" s="68"/>
      <c r="D8" s="19"/>
      <c r="E8" s="20"/>
      <c r="F8" s="21"/>
      <c r="G8" s="21"/>
      <c r="H8" s="21"/>
    </row>
    <row r="9" spans="1:10" x14ac:dyDescent="0.3">
      <c r="A9" s="108" t="s">
        <v>136</v>
      </c>
      <c r="B9" s="116" t="s">
        <v>189</v>
      </c>
      <c r="C9" s="116"/>
      <c r="D9" s="116"/>
      <c r="E9" s="117">
        <f>F9</f>
        <v>60664.719999999972</v>
      </c>
      <c r="F9" s="117">
        <f>700664.72-600000-40000</f>
        <v>60664.719999999972</v>
      </c>
      <c r="G9" s="117">
        <v>0</v>
      </c>
      <c r="H9" s="78" t="s">
        <v>191</v>
      </c>
      <c r="J9" s="24"/>
    </row>
    <row r="10" spans="1:10" x14ac:dyDescent="0.3">
      <c r="A10" s="108"/>
      <c r="B10" s="84" t="s">
        <v>190</v>
      </c>
      <c r="C10" s="84"/>
      <c r="D10" s="84"/>
      <c r="E10" s="81"/>
      <c r="F10" s="81"/>
      <c r="G10" s="81"/>
      <c r="H10" s="78"/>
      <c r="J10" s="24"/>
    </row>
    <row r="11" spans="1:10" x14ac:dyDescent="0.3">
      <c r="A11" s="111"/>
      <c r="B11" s="90"/>
      <c r="C11" s="90"/>
      <c r="D11" s="90"/>
      <c r="E11" s="90"/>
      <c r="F11" s="90"/>
      <c r="G11" s="90"/>
      <c r="H11" s="92"/>
      <c r="J11" s="24"/>
    </row>
    <row r="12" spans="1:10" x14ac:dyDescent="0.3">
      <c r="A12" s="108" t="s">
        <v>137</v>
      </c>
      <c r="B12" s="84" t="s">
        <v>8</v>
      </c>
      <c r="C12" s="84"/>
      <c r="D12" s="84"/>
      <c r="E12" s="81">
        <f>F12</f>
        <v>82000</v>
      </c>
      <c r="F12" s="81">
        <v>82000</v>
      </c>
      <c r="G12" s="83">
        <v>0</v>
      </c>
      <c r="H12" s="78" t="s">
        <v>318</v>
      </c>
      <c r="J12" s="24"/>
    </row>
    <row r="13" spans="1:10" x14ac:dyDescent="0.3">
      <c r="A13" s="108"/>
      <c r="B13" s="84" t="s">
        <v>7</v>
      </c>
      <c r="C13" s="84"/>
      <c r="D13" s="84"/>
      <c r="E13" s="84"/>
      <c r="F13" s="118"/>
      <c r="G13" s="84"/>
      <c r="H13" s="78" t="s">
        <v>319</v>
      </c>
      <c r="J13" s="24"/>
    </row>
    <row r="14" spans="1:10" x14ac:dyDescent="0.3">
      <c r="A14" s="108"/>
      <c r="B14" s="119"/>
      <c r="C14" s="119"/>
      <c r="D14" s="119"/>
      <c r="E14" s="84"/>
      <c r="F14" s="118"/>
      <c r="G14" s="84"/>
      <c r="H14" s="78"/>
      <c r="J14" s="24"/>
    </row>
    <row r="15" spans="1:10" x14ac:dyDescent="0.3">
      <c r="A15" s="108"/>
      <c r="B15" s="119"/>
      <c r="C15" s="119"/>
      <c r="D15" s="119"/>
      <c r="E15" s="84"/>
      <c r="F15" s="118"/>
      <c r="G15" s="84"/>
      <c r="H15" s="78" t="s">
        <v>402</v>
      </c>
      <c r="J15" s="24"/>
    </row>
    <row r="16" spans="1:10" x14ac:dyDescent="0.3">
      <c r="A16" s="108"/>
      <c r="B16" s="119"/>
      <c r="C16" s="119"/>
      <c r="D16" s="119"/>
      <c r="E16" s="84"/>
      <c r="F16" s="118"/>
      <c r="G16" s="84"/>
      <c r="H16" s="78" t="s">
        <v>403</v>
      </c>
      <c r="J16" s="24"/>
    </row>
    <row r="17" spans="1:12" x14ac:dyDescent="0.3">
      <c r="A17" s="108"/>
      <c r="B17" s="119"/>
      <c r="C17" s="119"/>
      <c r="D17" s="119"/>
      <c r="E17" s="84"/>
      <c r="F17" s="118"/>
      <c r="G17" s="84"/>
      <c r="H17" s="78" t="s">
        <v>404</v>
      </c>
      <c r="J17" s="24"/>
    </row>
    <row r="18" spans="1:12" x14ac:dyDescent="0.3">
      <c r="A18" s="108"/>
      <c r="B18" s="119"/>
      <c r="C18" s="119"/>
      <c r="D18" s="119"/>
      <c r="E18" s="84"/>
      <c r="F18" s="118"/>
      <c r="G18" s="84"/>
      <c r="H18" s="78" t="s">
        <v>401</v>
      </c>
      <c r="J18" s="24"/>
    </row>
    <row r="19" spans="1:12" x14ac:dyDescent="0.3">
      <c r="A19" s="111"/>
      <c r="B19" s="89"/>
      <c r="C19" s="89"/>
      <c r="D19" s="89"/>
      <c r="E19" s="90"/>
      <c r="F19" s="90"/>
      <c r="G19" s="90"/>
      <c r="H19" s="92"/>
      <c r="J19" s="24"/>
    </row>
    <row r="20" spans="1:12" x14ac:dyDescent="0.3">
      <c r="A20" s="79" t="s">
        <v>138</v>
      </c>
      <c r="B20" s="80" t="s">
        <v>45</v>
      </c>
      <c r="C20" s="93">
        <v>43451</v>
      </c>
      <c r="D20" s="93">
        <v>44253</v>
      </c>
      <c r="E20" s="81">
        <f>17528200+1085000-900000</f>
        <v>17713200</v>
      </c>
      <c r="F20" s="82">
        <f>E24</f>
        <v>12335592.219999999</v>
      </c>
      <c r="G20" s="83">
        <v>13557105.07</v>
      </c>
      <c r="H20" s="78" t="s">
        <v>663</v>
      </c>
    </row>
    <row r="21" spans="1:12" x14ac:dyDescent="0.3">
      <c r="A21" s="79"/>
      <c r="B21" s="80" t="s">
        <v>46</v>
      </c>
      <c r="C21" s="80"/>
      <c r="D21" s="80"/>
      <c r="E21" s="84"/>
      <c r="F21" s="85"/>
      <c r="G21" s="84"/>
      <c r="H21" s="293" t="s">
        <v>405</v>
      </c>
      <c r="J21" s="24"/>
    </row>
    <row r="22" spans="1:12" x14ac:dyDescent="0.3">
      <c r="A22" s="79"/>
      <c r="B22" s="80" t="s">
        <v>124</v>
      </c>
      <c r="C22" s="80"/>
      <c r="D22" s="80"/>
      <c r="E22" s="84"/>
      <c r="F22" s="82"/>
      <c r="G22" s="84"/>
      <c r="H22" s="78" t="s">
        <v>406</v>
      </c>
      <c r="J22" s="24"/>
    </row>
    <row r="23" spans="1:12" x14ac:dyDescent="0.3">
      <c r="A23" s="79"/>
      <c r="B23" s="80" t="s">
        <v>125</v>
      </c>
      <c r="C23" s="80"/>
      <c r="D23" s="80"/>
      <c r="E23" s="84"/>
      <c r="F23" s="85"/>
      <c r="G23" s="84"/>
      <c r="H23" s="78" t="s">
        <v>407</v>
      </c>
    </row>
    <row r="24" spans="1:12" x14ac:dyDescent="0.3">
      <c r="A24" s="79"/>
      <c r="B24" s="80" t="s">
        <v>7</v>
      </c>
      <c r="C24" s="80"/>
      <c r="D24" s="80"/>
      <c r="E24" s="81">
        <f>E20-E25</f>
        <v>12335592.219999999</v>
      </c>
      <c r="F24" s="85"/>
      <c r="G24" s="81">
        <f>G20-G25</f>
        <v>8179497.29</v>
      </c>
      <c r="H24" s="86"/>
    </row>
    <row r="25" spans="1:12" x14ac:dyDescent="0.3">
      <c r="A25" s="79"/>
      <c r="B25" s="80" t="s">
        <v>302</v>
      </c>
      <c r="C25" s="80"/>
      <c r="D25" s="80"/>
      <c r="E25" s="81">
        <f>5377607.78</f>
        <v>5377607.7800000003</v>
      </c>
      <c r="F25" s="87"/>
      <c r="G25" s="81">
        <f>E25</f>
        <v>5377607.7800000003</v>
      </c>
      <c r="H25" s="78" t="s">
        <v>112</v>
      </c>
    </row>
    <row r="26" spans="1:12" x14ac:dyDescent="0.3">
      <c r="A26" s="88"/>
      <c r="B26" s="89"/>
      <c r="C26" s="89"/>
      <c r="D26" s="89"/>
      <c r="E26" s="90"/>
      <c r="F26" s="91"/>
      <c r="G26" s="90"/>
      <c r="H26" s="92"/>
    </row>
    <row r="27" spans="1:12" x14ac:dyDescent="0.3">
      <c r="A27" s="72" t="s">
        <v>147</v>
      </c>
      <c r="B27" s="73" t="s">
        <v>45</v>
      </c>
      <c r="C27" s="95">
        <v>43672</v>
      </c>
      <c r="D27" s="96">
        <v>44169</v>
      </c>
      <c r="E27" s="74">
        <f>F27</f>
        <v>23945111.809999999</v>
      </c>
      <c r="F27" s="74">
        <v>23945111.809999999</v>
      </c>
      <c r="G27" s="97">
        <f>9711058.07+7244687.56</f>
        <v>16955745.629999999</v>
      </c>
      <c r="H27" s="94" t="s">
        <v>408</v>
      </c>
      <c r="J27" s="26"/>
      <c r="K27" s="22"/>
      <c r="L27" s="22"/>
    </row>
    <row r="28" spans="1:12" x14ac:dyDescent="0.3">
      <c r="A28" s="72"/>
      <c r="B28" s="73" t="s">
        <v>46</v>
      </c>
      <c r="C28" s="98"/>
      <c r="D28" s="73"/>
      <c r="E28" s="74"/>
      <c r="F28" s="74"/>
      <c r="G28" s="99"/>
      <c r="H28" s="78" t="s">
        <v>634</v>
      </c>
      <c r="J28" s="22"/>
      <c r="K28" s="22"/>
      <c r="L28" s="22"/>
    </row>
    <row r="29" spans="1:12" x14ac:dyDescent="0.3">
      <c r="A29" s="72"/>
      <c r="B29" s="73" t="s">
        <v>116</v>
      </c>
      <c r="C29" s="98"/>
      <c r="D29" s="73"/>
      <c r="E29" s="74"/>
      <c r="F29" s="74"/>
      <c r="G29" s="99"/>
      <c r="H29" s="94" t="s">
        <v>635</v>
      </c>
      <c r="J29" s="22"/>
      <c r="K29" s="22"/>
      <c r="L29" s="22"/>
    </row>
    <row r="30" spans="1:12" x14ac:dyDescent="0.3">
      <c r="A30" s="72"/>
      <c r="B30" s="73" t="s">
        <v>117</v>
      </c>
      <c r="C30" s="98"/>
      <c r="D30" s="73"/>
      <c r="E30" s="74"/>
      <c r="F30" s="74"/>
      <c r="G30" s="99"/>
      <c r="H30" s="94" t="s">
        <v>409</v>
      </c>
      <c r="J30" s="22"/>
      <c r="K30" s="22"/>
      <c r="L30" s="22"/>
    </row>
    <row r="31" spans="1:12" x14ac:dyDescent="0.3">
      <c r="A31" s="72"/>
      <c r="B31" s="73" t="s">
        <v>7</v>
      </c>
      <c r="C31" s="98"/>
      <c r="D31" s="73"/>
      <c r="E31" s="74"/>
      <c r="F31" s="74"/>
      <c r="G31" s="99"/>
      <c r="H31" s="94"/>
      <c r="J31" s="26"/>
      <c r="K31" s="22"/>
      <c r="L31" s="22"/>
    </row>
    <row r="32" spans="1:12" x14ac:dyDescent="0.3">
      <c r="A32" s="72"/>
      <c r="B32" s="73"/>
      <c r="C32" s="98"/>
      <c r="D32" s="73"/>
      <c r="E32" s="74"/>
      <c r="F32" s="74"/>
      <c r="G32" s="99"/>
      <c r="H32" s="78" t="s">
        <v>247</v>
      </c>
      <c r="J32" s="26"/>
      <c r="K32" s="22"/>
      <c r="L32" s="22"/>
    </row>
    <row r="33" spans="1:12" x14ac:dyDescent="0.3">
      <c r="A33" s="75"/>
      <c r="B33" s="76"/>
      <c r="C33" s="100"/>
      <c r="D33" s="76"/>
      <c r="E33" s="77"/>
      <c r="F33" s="77"/>
      <c r="G33" s="101"/>
      <c r="H33" s="102"/>
      <c r="J33" s="22"/>
      <c r="K33" s="22"/>
      <c r="L33" s="22"/>
    </row>
    <row r="34" spans="1:12" x14ac:dyDescent="0.3">
      <c r="A34" s="103" t="s">
        <v>148</v>
      </c>
      <c r="B34" s="104" t="s">
        <v>108</v>
      </c>
      <c r="C34" s="105"/>
      <c r="D34" s="104"/>
      <c r="E34" s="106">
        <f>F34</f>
        <v>35190.720000000001</v>
      </c>
      <c r="F34" s="106">
        <f>5500+F36</f>
        <v>35190.720000000001</v>
      </c>
      <c r="G34" s="106">
        <v>450</v>
      </c>
      <c r="H34" s="107" t="s">
        <v>384</v>
      </c>
      <c r="J34" s="22"/>
      <c r="K34" s="22"/>
      <c r="L34" s="22"/>
    </row>
    <row r="35" spans="1:12" x14ac:dyDescent="0.3">
      <c r="A35" s="108"/>
      <c r="B35" s="80" t="s">
        <v>7</v>
      </c>
      <c r="C35" s="109"/>
      <c r="D35" s="80"/>
      <c r="E35" s="74"/>
      <c r="F35" s="99" t="s">
        <v>285</v>
      </c>
      <c r="G35" s="110"/>
      <c r="H35" s="61" t="s">
        <v>385</v>
      </c>
      <c r="J35" s="22"/>
      <c r="K35" s="22"/>
      <c r="L35" s="22"/>
    </row>
    <row r="36" spans="1:12" x14ac:dyDescent="0.3">
      <c r="A36" s="108"/>
      <c r="B36" s="73"/>
      <c r="C36" s="98"/>
      <c r="D36" s="73"/>
      <c r="E36" s="74"/>
      <c r="F36" s="74">
        <v>29690.720000000001</v>
      </c>
      <c r="G36" s="74"/>
      <c r="H36" s="61" t="s">
        <v>386</v>
      </c>
      <c r="J36" s="22"/>
      <c r="K36" s="22"/>
      <c r="L36" s="22"/>
    </row>
    <row r="37" spans="1:12" x14ac:dyDescent="0.3">
      <c r="A37" s="108"/>
      <c r="B37" s="73"/>
      <c r="C37" s="98"/>
      <c r="D37" s="73"/>
      <c r="E37" s="74"/>
      <c r="F37" s="74" t="s">
        <v>41</v>
      </c>
      <c r="G37" s="74"/>
      <c r="H37" s="61"/>
      <c r="J37" s="22"/>
      <c r="K37" s="22"/>
      <c r="L37" s="22"/>
    </row>
    <row r="38" spans="1:12" x14ac:dyDescent="0.3">
      <c r="A38" s="108"/>
      <c r="B38" s="73"/>
      <c r="C38" s="98"/>
      <c r="D38" s="73"/>
      <c r="E38" s="74"/>
      <c r="F38" s="74" t="s">
        <v>42</v>
      </c>
      <c r="G38" s="74"/>
      <c r="H38" s="61"/>
      <c r="J38" s="22"/>
      <c r="K38" s="22"/>
      <c r="L38" s="22"/>
    </row>
    <row r="39" spans="1:12" x14ac:dyDescent="0.3">
      <c r="A39" s="111"/>
      <c r="B39" s="76"/>
      <c r="C39" s="100"/>
      <c r="D39" s="76"/>
      <c r="E39" s="77"/>
      <c r="F39" s="77"/>
      <c r="G39" s="77"/>
      <c r="H39" s="112"/>
      <c r="J39" s="22"/>
      <c r="K39" s="22"/>
      <c r="L39" s="22"/>
    </row>
    <row r="40" spans="1:12" x14ac:dyDescent="0.3">
      <c r="A40" s="108" t="s">
        <v>149</v>
      </c>
      <c r="B40" s="73" t="s">
        <v>222</v>
      </c>
      <c r="C40" s="95">
        <v>43547</v>
      </c>
      <c r="D40" s="96">
        <v>43950</v>
      </c>
      <c r="E40" s="74">
        <f>F40</f>
        <v>811000</v>
      </c>
      <c r="F40" s="74">
        <f>840000-20000-2700-6300</f>
        <v>811000</v>
      </c>
      <c r="G40" s="74">
        <v>810745.53</v>
      </c>
      <c r="H40" s="115" t="s">
        <v>410</v>
      </c>
      <c r="J40" s="22"/>
      <c r="K40" s="22"/>
      <c r="L40" s="22"/>
    </row>
    <row r="41" spans="1:12" x14ac:dyDescent="0.3">
      <c r="A41" s="108"/>
      <c r="B41" s="73" t="s">
        <v>223</v>
      </c>
      <c r="C41" s="98"/>
      <c r="D41" s="73"/>
      <c r="E41" s="74"/>
      <c r="F41" s="74"/>
      <c r="G41" s="74"/>
      <c r="H41" s="115" t="s">
        <v>411</v>
      </c>
      <c r="J41" s="22"/>
      <c r="K41" s="22"/>
      <c r="L41" s="22"/>
    </row>
    <row r="42" spans="1:12" x14ac:dyDescent="0.3">
      <c r="A42" s="108"/>
      <c r="B42" s="73" t="s">
        <v>224</v>
      </c>
      <c r="C42" s="98"/>
      <c r="D42" s="73"/>
      <c r="E42" s="74"/>
      <c r="F42" s="74"/>
      <c r="G42" s="74"/>
      <c r="H42" s="115" t="s">
        <v>636</v>
      </c>
      <c r="J42" s="22"/>
      <c r="K42" s="22"/>
      <c r="L42" s="22"/>
    </row>
    <row r="43" spans="1:12" x14ac:dyDescent="0.3">
      <c r="A43" s="108"/>
      <c r="B43" s="73" t="s">
        <v>351</v>
      </c>
      <c r="C43" s="98"/>
      <c r="D43" s="73"/>
      <c r="E43" s="74"/>
      <c r="F43" s="74"/>
      <c r="G43" s="74"/>
      <c r="H43" s="115" t="s">
        <v>412</v>
      </c>
      <c r="J43" s="22"/>
      <c r="K43" s="22"/>
      <c r="L43" s="22"/>
    </row>
    <row r="44" spans="1:12" x14ac:dyDescent="0.3">
      <c r="A44" s="108"/>
      <c r="B44" s="73" t="s">
        <v>225</v>
      </c>
      <c r="C44" s="98"/>
      <c r="D44" s="73"/>
      <c r="E44" s="74"/>
      <c r="F44" s="74"/>
      <c r="G44" s="74"/>
      <c r="H44" s="115" t="s">
        <v>637</v>
      </c>
      <c r="J44" s="22"/>
      <c r="K44" s="22"/>
      <c r="L44" s="22"/>
    </row>
    <row r="45" spans="1:12" x14ac:dyDescent="0.3">
      <c r="A45" s="108"/>
      <c r="B45" s="80" t="s">
        <v>7</v>
      </c>
      <c r="C45" s="109"/>
      <c r="D45" s="80"/>
      <c r="E45" s="74"/>
      <c r="F45" s="74"/>
      <c r="G45" s="74"/>
      <c r="H45" s="115" t="s">
        <v>416</v>
      </c>
      <c r="J45" s="22"/>
      <c r="K45" s="22"/>
      <c r="L45" s="22"/>
    </row>
    <row r="46" spans="1:12" x14ac:dyDescent="0.3">
      <c r="A46" s="108"/>
      <c r="B46" s="80"/>
      <c r="C46" s="109"/>
      <c r="D46" s="80"/>
      <c r="E46" s="74"/>
      <c r="F46" s="74"/>
      <c r="G46" s="74"/>
      <c r="H46" s="115"/>
      <c r="J46" s="22"/>
      <c r="K46" s="22"/>
      <c r="L46" s="22"/>
    </row>
    <row r="47" spans="1:12" x14ac:dyDescent="0.3">
      <c r="A47" s="108"/>
      <c r="B47" s="80"/>
      <c r="C47" s="109"/>
      <c r="D47" s="80"/>
      <c r="E47" s="74"/>
      <c r="F47" s="74"/>
      <c r="G47" s="74"/>
      <c r="H47" s="115" t="s">
        <v>413</v>
      </c>
      <c r="J47" s="22"/>
      <c r="K47" s="22"/>
      <c r="L47" s="22"/>
    </row>
    <row r="48" spans="1:12" x14ac:dyDescent="0.3">
      <c r="A48" s="108"/>
      <c r="B48" s="80"/>
      <c r="C48" s="109"/>
      <c r="D48" s="80"/>
      <c r="E48" s="74"/>
      <c r="F48" s="74"/>
      <c r="G48" s="74"/>
      <c r="H48" s="115" t="s">
        <v>414</v>
      </c>
      <c r="J48" s="22"/>
      <c r="K48" s="22"/>
      <c r="L48" s="22"/>
    </row>
    <row r="49" spans="1:12" x14ac:dyDescent="0.3">
      <c r="A49" s="108"/>
      <c r="B49" s="80"/>
      <c r="C49" s="109"/>
      <c r="D49" s="80"/>
      <c r="E49" s="74"/>
      <c r="F49" s="74"/>
      <c r="G49" s="74"/>
      <c r="H49" s="115" t="s">
        <v>415</v>
      </c>
      <c r="J49" s="22"/>
      <c r="K49" s="22"/>
      <c r="L49" s="22"/>
    </row>
    <row r="50" spans="1:12" x14ac:dyDescent="0.3">
      <c r="A50" s="108"/>
      <c r="B50" s="80"/>
      <c r="C50" s="109"/>
      <c r="D50" s="80"/>
      <c r="E50" s="74"/>
      <c r="F50" s="74"/>
      <c r="G50" s="74"/>
      <c r="H50" s="115" t="s">
        <v>418</v>
      </c>
      <c r="J50" s="22"/>
      <c r="K50" s="22"/>
      <c r="L50" s="22"/>
    </row>
    <row r="51" spans="1:12" x14ac:dyDescent="0.3">
      <c r="A51" s="108"/>
      <c r="B51" s="80"/>
      <c r="C51" s="109"/>
      <c r="D51" s="80"/>
      <c r="E51" s="74"/>
      <c r="F51" s="74"/>
      <c r="G51" s="74"/>
      <c r="H51" s="61" t="s">
        <v>417</v>
      </c>
      <c r="J51" s="22"/>
      <c r="K51" s="22"/>
      <c r="L51" s="22"/>
    </row>
    <row r="52" spans="1:12" x14ac:dyDescent="0.3">
      <c r="A52" s="108"/>
      <c r="B52" s="80"/>
      <c r="C52" s="109"/>
      <c r="D52" s="80"/>
      <c r="E52" s="74"/>
      <c r="F52" s="74"/>
      <c r="G52" s="74"/>
      <c r="H52" s="61"/>
      <c r="J52" s="22"/>
      <c r="K52" s="22"/>
      <c r="L52" s="22"/>
    </row>
    <row r="53" spans="1:12" x14ac:dyDescent="0.3">
      <c r="A53" s="108"/>
      <c r="B53" s="80"/>
      <c r="C53" s="109"/>
      <c r="D53" s="80"/>
      <c r="E53" s="74"/>
      <c r="F53" s="74"/>
      <c r="G53" s="74"/>
      <c r="H53" s="61" t="s">
        <v>226</v>
      </c>
      <c r="J53" s="22"/>
      <c r="K53" s="22"/>
      <c r="L53" s="22"/>
    </row>
    <row r="54" spans="1:12" x14ac:dyDescent="0.3">
      <c r="A54" s="111"/>
      <c r="B54" s="113"/>
      <c r="C54" s="114"/>
      <c r="D54" s="113"/>
      <c r="E54" s="77"/>
      <c r="F54" s="77"/>
      <c r="G54" s="77"/>
      <c r="H54" s="112"/>
      <c r="J54" s="22"/>
      <c r="K54" s="22"/>
      <c r="L54" s="22"/>
    </row>
    <row r="55" spans="1:12" x14ac:dyDescent="0.3">
      <c r="A55" s="108" t="s">
        <v>150</v>
      </c>
      <c r="B55" s="80" t="s">
        <v>246</v>
      </c>
      <c r="C55" s="109"/>
      <c r="D55" s="80"/>
      <c r="E55" s="74">
        <f>F55</f>
        <v>150000</v>
      </c>
      <c r="F55" s="74">
        <v>150000</v>
      </c>
      <c r="G55" s="74">
        <f>120792.08+3901.4+25000</f>
        <v>149693.47999999998</v>
      </c>
      <c r="H55" s="61" t="s">
        <v>639</v>
      </c>
      <c r="J55" s="22"/>
      <c r="K55" s="22"/>
      <c r="L55" s="22"/>
    </row>
    <row r="56" spans="1:12" ht="18.75" customHeight="1" x14ac:dyDescent="0.3">
      <c r="A56" s="108"/>
      <c r="B56" s="80" t="s">
        <v>7</v>
      </c>
      <c r="C56" s="109"/>
      <c r="D56" s="80"/>
      <c r="E56" s="74"/>
      <c r="F56" s="74"/>
      <c r="G56" s="74"/>
      <c r="H56" s="61" t="s">
        <v>638</v>
      </c>
      <c r="J56" s="22"/>
      <c r="K56" s="22"/>
      <c r="L56" s="22"/>
    </row>
    <row r="57" spans="1:12" ht="18.75" customHeight="1" x14ac:dyDescent="0.3">
      <c r="A57" s="108"/>
      <c r="B57" s="80"/>
      <c r="C57" s="109"/>
      <c r="D57" s="80"/>
      <c r="E57" s="74"/>
      <c r="F57" s="74"/>
      <c r="G57" s="74"/>
      <c r="H57" s="61" t="s">
        <v>421</v>
      </c>
      <c r="J57" s="22"/>
      <c r="K57" s="22"/>
      <c r="L57" s="22"/>
    </row>
    <row r="58" spans="1:12" ht="18.75" customHeight="1" x14ac:dyDescent="0.3">
      <c r="A58" s="108"/>
      <c r="B58" s="80"/>
      <c r="C58" s="109"/>
      <c r="D58" s="80"/>
      <c r="E58" s="74"/>
      <c r="F58" s="74"/>
      <c r="G58" s="74"/>
      <c r="H58" s="61" t="s">
        <v>422</v>
      </c>
      <c r="J58" s="22"/>
      <c r="K58" s="22"/>
      <c r="L58" s="22"/>
    </row>
    <row r="59" spans="1:12" ht="18.75" customHeight="1" x14ac:dyDescent="0.3">
      <c r="A59" s="108"/>
      <c r="B59" s="80"/>
      <c r="C59" s="109"/>
      <c r="D59" s="80"/>
      <c r="E59" s="74"/>
      <c r="F59" s="74"/>
      <c r="G59" s="74"/>
      <c r="H59" s="61" t="s">
        <v>423</v>
      </c>
      <c r="J59" s="22"/>
      <c r="K59" s="22"/>
      <c r="L59" s="22"/>
    </row>
    <row r="60" spans="1:12" ht="18.75" customHeight="1" x14ac:dyDescent="0.3">
      <c r="A60" s="108"/>
      <c r="B60" s="80"/>
      <c r="C60" s="109"/>
      <c r="D60" s="80"/>
      <c r="E60" s="74"/>
      <c r="F60" s="74"/>
      <c r="G60" s="74"/>
      <c r="H60" s="61" t="s">
        <v>419</v>
      </c>
      <c r="J60" s="22"/>
      <c r="K60" s="22"/>
      <c r="L60" s="22"/>
    </row>
    <row r="61" spans="1:12" ht="18.75" customHeight="1" x14ac:dyDescent="0.3">
      <c r="A61" s="108"/>
      <c r="B61" s="80"/>
      <c r="C61" s="109"/>
      <c r="D61" s="80"/>
      <c r="E61" s="74"/>
      <c r="F61" s="74"/>
      <c r="G61" s="74"/>
      <c r="H61" s="61" t="s">
        <v>420</v>
      </c>
      <c r="J61" s="22"/>
      <c r="K61" s="22"/>
      <c r="L61" s="22"/>
    </row>
    <row r="62" spans="1:12" ht="18.75" customHeight="1" x14ac:dyDescent="0.3">
      <c r="A62" s="111"/>
      <c r="B62" s="113"/>
      <c r="C62" s="114"/>
      <c r="D62" s="113"/>
      <c r="E62" s="77"/>
      <c r="F62" s="77"/>
      <c r="G62" s="77"/>
      <c r="H62" s="120"/>
      <c r="J62" s="22"/>
      <c r="K62" s="22"/>
      <c r="L62" s="22"/>
    </row>
    <row r="63" spans="1:12" x14ac:dyDescent="0.3">
      <c r="A63" s="108" t="s">
        <v>151</v>
      </c>
      <c r="B63" s="80" t="s">
        <v>248</v>
      </c>
      <c r="C63" s="109"/>
      <c r="D63" s="80"/>
      <c r="E63" s="74">
        <f>F63</f>
        <v>10000</v>
      </c>
      <c r="F63" s="74">
        <v>10000</v>
      </c>
      <c r="G63" s="74">
        <v>0</v>
      </c>
      <c r="H63" s="115" t="s">
        <v>424</v>
      </c>
      <c r="J63" s="22"/>
      <c r="K63" s="22"/>
      <c r="L63" s="22"/>
    </row>
    <row r="64" spans="1:12" x14ac:dyDescent="0.3">
      <c r="A64" s="108"/>
      <c r="B64" s="80" t="s">
        <v>249</v>
      </c>
      <c r="C64" s="80"/>
      <c r="D64" s="80"/>
      <c r="E64" s="74"/>
      <c r="F64" s="74"/>
      <c r="G64" s="74"/>
      <c r="H64" s="115" t="s">
        <v>640</v>
      </c>
      <c r="J64" s="22"/>
      <c r="K64" s="22"/>
      <c r="L64" s="22"/>
    </row>
    <row r="65" spans="1:12" x14ac:dyDescent="0.3">
      <c r="A65" s="108"/>
      <c r="B65" s="80" t="s">
        <v>7</v>
      </c>
      <c r="C65" s="80"/>
      <c r="D65" s="80"/>
      <c r="E65" s="74"/>
      <c r="F65" s="74"/>
      <c r="G65" s="74"/>
      <c r="H65" s="115"/>
      <c r="J65" s="22"/>
      <c r="K65" s="22"/>
      <c r="L65" s="22"/>
    </row>
    <row r="66" spans="1:12" ht="18.75" customHeight="1" x14ac:dyDescent="0.3">
      <c r="A66" s="111"/>
      <c r="B66" s="113"/>
      <c r="C66" s="113"/>
      <c r="D66" s="113"/>
      <c r="E66" s="77"/>
      <c r="F66" s="77"/>
      <c r="G66" s="77"/>
      <c r="H66" s="120"/>
      <c r="J66" s="22"/>
      <c r="K66" s="22"/>
      <c r="L66" s="22"/>
    </row>
    <row r="67" spans="1:12" x14ac:dyDescent="0.3">
      <c r="A67" s="108" t="s">
        <v>152</v>
      </c>
      <c r="B67" s="80" t="s">
        <v>263</v>
      </c>
      <c r="C67" s="80"/>
      <c r="D67" s="80"/>
      <c r="E67" s="74">
        <f>F67</f>
        <v>69500</v>
      </c>
      <c r="F67" s="74">
        <f>75000-5500</f>
        <v>69500</v>
      </c>
      <c r="G67" s="74">
        <v>430.5</v>
      </c>
      <c r="H67" s="121" t="s">
        <v>425</v>
      </c>
      <c r="J67" s="22"/>
      <c r="K67" s="22"/>
      <c r="L67" s="22"/>
    </row>
    <row r="68" spans="1:12" x14ac:dyDescent="0.3">
      <c r="A68" s="108"/>
      <c r="B68" s="80" t="s">
        <v>7</v>
      </c>
      <c r="C68" s="80"/>
      <c r="D68" s="80"/>
      <c r="E68" s="74"/>
      <c r="F68" s="74"/>
      <c r="G68" s="74"/>
      <c r="H68" s="61" t="s">
        <v>426</v>
      </c>
      <c r="J68" s="22"/>
      <c r="K68" s="22"/>
      <c r="L68" s="22"/>
    </row>
    <row r="69" spans="1:12" ht="18.75" customHeight="1" x14ac:dyDescent="0.3">
      <c r="A69" s="108"/>
      <c r="B69" s="80"/>
      <c r="C69" s="80"/>
      <c r="D69" s="80"/>
      <c r="E69" s="74"/>
      <c r="F69" s="74"/>
      <c r="G69" s="74"/>
      <c r="H69" s="61"/>
      <c r="J69" s="22"/>
      <c r="K69" s="22"/>
      <c r="L69" s="22"/>
    </row>
    <row r="70" spans="1:12" x14ac:dyDescent="0.3">
      <c r="A70" s="108"/>
      <c r="B70" s="80"/>
      <c r="C70" s="80"/>
      <c r="D70" s="80"/>
      <c r="E70" s="74"/>
      <c r="F70" s="74"/>
      <c r="G70" s="74"/>
      <c r="H70" s="61" t="s">
        <v>427</v>
      </c>
      <c r="J70" s="22"/>
      <c r="K70" s="22"/>
      <c r="L70" s="22"/>
    </row>
    <row r="71" spans="1:12" x14ac:dyDescent="0.3">
      <c r="A71" s="108"/>
      <c r="B71" s="80"/>
      <c r="C71" s="80"/>
      <c r="D71" s="80"/>
      <c r="E71" s="74"/>
      <c r="F71" s="74"/>
      <c r="G71" s="74"/>
      <c r="H71" s="61" t="s">
        <v>428</v>
      </c>
      <c r="J71" s="22"/>
      <c r="K71" s="22"/>
      <c r="L71" s="22"/>
    </row>
    <row r="72" spans="1:12" ht="18.75" customHeight="1" x14ac:dyDescent="0.3">
      <c r="A72" s="111"/>
      <c r="B72" s="113"/>
      <c r="C72" s="113"/>
      <c r="D72" s="113"/>
      <c r="E72" s="77"/>
      <c r="F72" s="77"/>
      <c r="G72" s="77"/>
      <c r="H72" s="122"/>
      <c r="J72" s="22"/>
      <c r="K72" s="22"/>
      <c r="L72" s="22"/>
    </row>
    <row r="73" spans="1:12" x14ac:dyDescent="0.3">
      <c r="A73" s="108" t="s">
        <v>153</v>
      </c>
      <c r="B73" s="80" t="s">
        <v>320</v>
      </c>
      <c r="C73" s="80"/>
      <c r="D73" s="80"/>
      <c r="E73" s="74">
        <f>F73</f>
        <v>10000</v>
      </c>
      <c r="F73" s="74">
        <v>10000</v>
      </c>
      <c r="G73" s="74">
        <v>0</v>
      </c>
      <c r="H73" s="115" t="s">
        <v>429</v>
      </c>
      <c r="J73" s="22"/>
      <c r="K73" s="22"/>
      <c r="L73" s="22"/>
    </row>
    <row r="74" spans="1:12" x14ac:dyDescent="0.3">
      <c r="A74" s="108"/>
      <c r="B74" s="80" t="s">
        <v>7</v>
      </c>
      <c r="C74" s="80"/>
      <c r="D74" s="80"/>
      <c r="E74" s="74"/>
      <c r="F74" s="74"/>
      <c r="G74" s="74"/>
      <c r="H74" s="115" t="s">
        <v>641</v>
      </c>
      <c r="J74" s="22"/>
      <c r="K74" s="22"/>
      <c r="L74" s="22"/>
    </row>
    <row r="75" spans="1:12" ht="18.75" customHeight="1" x14ac:dyDescent="0.3">
      <c r="A75" s="111"/>
      <c r="B75" s="113"/>
      <c r="C75" s="113"/>
      <c r="D75" s="113"/>
      <c r="E75" s="77"/>
      <c r="F75" s="77"/>
      <c r="G75" s="77"/>
      <c r="H75" s="120"/>
      <c r="J75" s="22"/>
      <c r="K75" s="22"/>
      <c r="L75" s="22"/>
    </row>
    <row r="76" spans="1:12" ht="18.75" customHeight="1" x14ac:dyDescent="0.3">
      <c r="A76" s="108" t="s">
        <v>154</v>
      </c>
      <c r="B76" s="80" t="s">
        <v>8</v>
      </c>
      <c r="C76" s="80"/>
      <c r="D76" s="80"/>
      <c r="E76" s="74">
        <f>F76</f>
        <v>40000</v>
      </c>
      <c r="F76" s="74">
        <f>10000+30000</f>
        <v>40000</v>
      </c>
      <c r="G76" s="74">
        <v>34</v>
      </c>
      <c r="H76" s="61" t="s">
        <v>250</v>
      </c>
      <c r="J76" s="22"/>
      <c r="K76" s="22"/>
      <c r="L76" s="22"/>
    </row>
    <row r="77" spans="1:12" ht="18.75" customHeight="1" x14ac:dyDescent="0.3">
      <c r="A77" s="108"/>
      <c r="B77" s="80" t="s">
        <v>11</v>
      </c>
      <c r="C77" s="80"/>
      <c r="D77" s="80"/>
      <c r="E77" s="74"/>
      <c r="F77" s="74" t="s">
        <v>6</v>
      </c>
      <c r="G77" s="74"/>
      <c r="H77" s="61" t="s">
        <v>342</v>
      </c>
      <c r="J77" s="22"/>
      <c r="K77" s="22"/>
      <c r="L77" s="22"/>
    </row>
    <row r="78" spans="1:12" ht="18.75" customHeight="1" x14ac:dyDescent="0.3">
      <c r="A78" s="108"/>
      <c r="B78" s="80"/>
      <c r="C78" s="80"/>
      <c r="D78" s="80"/>
      <c r="E78" s="74"/>
      <c r="F78" s="74">
        <v>30000</v>
      </c>
      <c r="G78" s="74"/>
      <c r="H78" s="61" t="s">
        <v>631</v>
      </c>
      <c r="J78" s="22"/>
      <c r="K78" s="22"/>
      <c r="L78" s="22"/>
    </row>
    <row r="79" spans="1:12" ht="18.75" customHeight="1" x14ac:dyDescent="0.3">
      <c r="A79" s="108"/>
      <c r="B79" s="80"/>
      <c r="C79" s="80"/>
      <c r="D79" s="80"/>
      <c r="E79" s="74"/>
      <c r="F79" s="74" t="s">
        <v>41</v>
      </c>
      <c r="G79" s="74"/>
      <c r="H79" s="61" t="s">
        <v>632</v>
      </c>
      <c r="J79" s="22"/>
      <c r="K79" s="22"/>
      <c r="L79" s="22"/>
    </row>
    <row r="80" spans="1:12" ht="18.75" customHeight="1" x14ac:dyDescent="0.3">
      <c r="A80" s="108"/>
      <c r="B80" s="80"/>
      <c r="C80" s="80"/>
      <c r="D80" s="80"/>
      <c r="E80" s="74"/>
      <c r="F80" s="74" t="s">
        <v>42</v>
      </c>
      <c r="G80" s="74"/>
      <c r="H80" s="61" t="s">
        <v>633</v>
      </c>
      <c r="J80" s="22"/>
      <c r="K80" s="22"/>
      <c r="L80" s="22"/>
    </row>
    <row r="81" spans="1:12" ht="18.75" customHeight="1" x14ac:dyDescent="0.3">
      <c r="A81" s="108"/>
      <c r="B81" s="80"/>
      <c r="C81" s="80"/>
      <c r="D81" s="80"/>
      <c r="E81" s="74"/>
      <c r="F81" s="74"/>
      <c r="G81" s="74"/>
      <c r="H81" s="61"/>
      <c r="J81" s="22"/>
      <c r="K81" s="22"/>
      <c r="L81" s="22"/>
    </row>
    <row r="82" spans="1:12" x14ac:dyDescent="0.3">
      <c r="A82" s="108"/>
      <c r="B82" s="80"/>
      <c r="C82" s="80"/>
      <c r="D82" s="80"/>
      <c r="E82" s="74"/>
      <c r="F82" s="74"/>
      <c r="G82" s="74"/>
      <c r="H82" s="61" t="s">
        <v>343</v>
      </c>
      <c r="J82" s="22"/>
      <c r="K82" s="22"/>
      <c r="L82" s="22"/>
    </row>
    <row r="83" spans="1:12" x14ac:dyDescent="0.3">
      <c r="A83" s="108"/>
      <c r="B83" s="80"/>
      <c r="C83" s="80"/>
      <c r="D83" s="80"/>
      <c r="E83" s="74"/>
      <c r="F83" s="74"/>
      <c r="G83" s="74"/>
      <c r="H83" s="61" t="s">
        <v>321</v>
      </c>
      <c r="J83" s="22"/>
      <c r="K83" s="22"/>
      <c r="L83" s="22"/>
    </row>
    <row r="84" spans="1:12" x14ac:dyDescent="0.3">
      <c r="A84" s="75"/>
      <c r="B84" s="76"/>
      <c r="C84" s="76"/>
      <c r="D84" s="76"/>
      <c r="E84" s="77"/>
      <c r="F84" s="77"/>
      <c r="G84" s="123"/>
      <c r="H84" s="124"/>
    </row>
    <row r="85" spans="1:12" x14ac:dyDescent="0.3">
      <c r="A85" s="72" t="s">
        <v>155</v>
      </c>
      <c r="B85" s="73" t="s">
        <v>43</v>
      </c>
      <c r="C85" s="96">
        <v>43119</v>
      </c>
      <c r="D85" s="96">
        <v>43861</v>
      </c>
      <c r="E85" s="74">
        <f>F85</f>
        <v>904000</v>
      </c>
      <c r="F85" s="74">
        <f>1000000-96000</f>
        <v>904000</v>
      </c>
      <c r="G85" s="74">
        <v>903886.59</v>
      </c>
      <c r="H85" s="61" t="s">
        <v>433</v>
      </c>
    </row>
    <row r="86" spans="1:12" x14ac:dyDescent="0.3">
      <c r="A86" s="72"/>
      <c r="B86" s="73" t="s">
        <v>44</v>
      </c>
      <c r="C86" s="73"/>
      <c r="D86" s="73"/>
      <c r="E86" s="74"/>
      <c r="F86" s="74"/>
      <c r="G86" s="74"/>
      <c r="H86" s="61" t="s">
        <v>432</v>
      </c>
    </row>
    <row r="87" spans="1:12" x14ac:dyDescent="0.3">
      <c r="A87" s="72"/>
      <c r="B87" s="73" t="s">
        <v>11</v>
      </c>
      <c r="C87" s="73"/>
      <c r="D87" s="73"/>
      <c r="E87" s="74"/>
      <c r="F87" s="74"/>
      <c r="G87" s="74"/>
      <c r="H87" s="61" t="s">
        <v>430</v>
      </c>
    </row>
    <row r="88" spans="1:12" x14ac:dyDescent="0.3">
      <c r="A88" s="72"/>
      <c r="B88" s="73"/>
      <c r="C88" s="73"/>
      <c r="D88" s="73"/>
      <c r="E88" s="74"/>
      <c r="F88" s="74"/>
      <c r="G88" s="74"/>
      <c r="H88" s="61" t="s">
        <v>431</v>
      </c>
    </row>
    <row r="89" spans="1:12" x14ac:dyDescent="0.3">
      <c r="A89" s="72"/>
      <c r="B89" s="73"/>
      <c r="C89" s="73"/>
      <c r="D89" s="73"/>
      <c r="E89" s="74"/>
      <c r="F89" s="74"/>
      <c r="G89" s="74"/>
      <c r="H89" s="61" t="s">
        <v>642</v>
      </c>
    </row>
    <row r="90" spans="1:12" x14ac:dyDescent="0.3">
      <c r="A90" s="72"/>
      <c r="B90" s="73"/>
      <c r="C90" s="73"/>
      <c r="D90" s="73"/>
      <c r="E90" s="74"/>
      <c r="F90" s="74"/>
      <c r="G90" s="74"/>
      <c r="H90" s="61" t="s">
        <v>441</v>
      </c>
    </row>
    <row r="91" spans="1:12" x14ac:dyDescent="0.3">
      <c r="A91" s="72"/>
      <c r="B91" s="73"/>
      <c r="C91" s="73"/>
      <c r="D91" s="73"/>
      <c r="E91" s="74"/>
      <c r="F91" s="74"/>
      <c r="G91" s="74"/>
      <c r="H91" s="61" t="s">
        <v>442</v>
      </c>
    </row>
    <row r="92" spans="1:12" x14ac:dyDescent="0.3">
      <c r="A92" s="72"/>
      <c r="B92" s="73"/>
      <c r="C92" s="73"/>
      <c r="D92" s="73"/>
      <c r="E92" s="74"/>
      <c r="F92" s="74"/>
      <c r="G92" s="74"/>
      <c r="H92" s="61" t="s">
        <v>443</v>
      </c>
    </row>
    <row r="93" spans="1:12" x14ac:dyDescent="0.3">
      <c r="A93" s="72"/>
      <c r="B93" s="73"/>
      <c r="C93" s="73"/>
      <c r="D93" s="73"/>
      <c r="E93" s="74"/>
      <c r="F93" s="74"/>
      <c r="G93" s="74"/>
      <c r="H93" s="61" t="s">
        <v>444</v>
      </c>
    </row>
    <row r="94" spans="1:12" x14ac:dyDescent="0.3">
      <c r="A94" s="72"/>
      <c r="B94" s="73"/>
      <c r="C94" s="73"/>
      <c r="D94" s="73"/>
      <c r="E94" s="74"/>
      <c r="F94" s="74"/>
      <c r="G94" s="74"/>
      <c r="H94" s="61" t="s">
        <v>445</v>
      </c>
    </row>
    <row r="95" spans="1:12" x14ac:dyDescent="0.3">
      <c r="A95" s="75"/>
      <c r="B95" s="76"/>
      <c r="C95" s="76"/>
      <c r="D95" s="76"/>
      <c r="E95" s="77"/>
      <c r="F95" s="77"/>
      <c r="G95" s="77"/>
      <c r="H95" s="112"/>
    </row>
    <row r="96" spans="1:12" x14ac:dyDescent="0.3">
      <c r="A96" s="72" t="s">
        <v>156</v>
      </c>
      <c r="B96" s="73" t="s">
        <v>67</v>
      </c>
      <c r="C96" s="96">
        <v>43510</v>
      </c>
      <c r="D96" s="96">
        <v>43854</v>
      </c>
      <c r="E96" s="74">
        <f>F96</f>
        <v>860000</v>
      </c>
      <c r="F96" s="74">
        <f>1100000-240000</f>
        <v>860000</v>
      </c>
      <c r="G96" s="74">
        <v>859460.34</v>
      </c>
      <c r="H96" s="61" t="s">
        <v>434</v>
      </c>
    </row>
    <row r="97" spans="1:10" x14ac:dyDescent="0.3">
      <c r="A97" s="72"/>
      <c r="B97" s="73" t="s">
        <v>11</v>
      </c>
      <c r="C97" s="73"/>
      <c r="D97" s="73"/>
      <c r="E97" s="74"/>
      <c r="F97" s="74"/>
      <c r="G97" s="74"/>
      <c r="H97" s="61" t="s">
        <v>664</v>
      </c>
    </row>
    <row r="98" spans="1:10" x14ac:dyDescent="0.3">
      <c r="A98" s="72"/>
      <c r="B98" s="73"/>
      <c r="C98" s="73"/>
      <c r="D98" s="73"/>
      <c r="E98" s="74"/>
      <c r="F98" s="74"/>
      <c r="G98" s="74"/>
      <c r="H98" s="61" t="s">
        <v>435</v>
      </c>
    </row>
    <row r="99" spans="1:10" x14ac:dyDescent="0.3">
      <c r="A99" s="72"/>
      <c r="B99" s="73"/>
      <c r="C99" s="73"/>
      <c r="D99" s="73"/>
      <c r="E99" s="74"/>
      <c r="F99" s="74"/>
      <c r="G99" s="74"/>
      <c r="H99" s="61" t="s">
        <v>436</v>
      </c>
    </row>
    <row r="100" spans="1:10" x14ac:dyDescent="0.3">
      <c r="A100" s="72"/>
      <c r="B100" s="73"/>
      <c r="C100" s="73"/>
      <c r="D100" s="73"/>
      <c r="E100" s="74"/>
      <c r="F100" s="74"/>
      <c r="G100" s="74"/>
      <c r="H100" s="61" t="s">
        <v>437</v>
      </c>
    </row>
    <row r="101" spans="1:10" x14ac:dyDescent="0.3">
      <c r="A101" s="72"/>
      <c r="B101" s="73"/>
      <c r="C101" s="73"/>
      <c r="D101" s="73"/>
      <c r="E101" s="74"/>
      <c r="F101" s="74"/>
      <c r="G101" s="74"/>
      <c r="H101" s="61" t="s">
        <v>438</v>
      </c>
    </row>
    <row r="102" spans="1:10" x14ac:dyDescent="0.3">
      <c r="A102" s="72"/>
      <c r="B102" s="73"/>
      <c r="C102" s="73"/>
      <c r="D102" s="73"/>
      <c r="E102" s="74"/>
      <c r="F102" s="74"/>
      <c r="G102" s="74"/>
      <c r="H102" s="61" t="s">
        <v>439</v>
      </c>
    </row>
    <row r="103" spans="1:10" x14ac:dyDescent="0.3">
      <c r="A103" s="72"/>
      <c r="B103" s="73"/>
      <c r="C103" s="73"/>
      <c r="D103" s="73"/>
      <c r="E103" s="74"/>
      <c r="F103" s="74"/>
      <c r="G103" s="74"/>
      <c r="H103" s="61" t="s">
        <v>440</v>
      </c>
    </row>
    <row r="104" spans="1:10" x14ac:dyDescent="0.3">
      <c r="A104" s="75"/>
      <c r="B104" s="76"/>
      <c r="C104" s="76"/>
      <c r="D104" s="76"/>
      <c r="E104" s="77"/>
      <c r="F104" s="77"/>
      <c r="G104" s="77"/>
      <c r="H104" s="112"/>
    </row>
    <row r="105" spans="1:10" x14ac:dyDescent="0.3">
      <c r="A105" s="72" t="s">
        <v>157</v>
      </c>
      <c r="B105" s="73" t="s">
        <v>221</v>
      </c>
      <c r="C105" s="96">
        <v>43979</v>
      </c>
      <c r="D105" s="96">
        <v>44089</v>
      </c>
      <c r="E105" s="74">
        <v>154960</v>
      </c>
      <c r="F105" s="74">
        <v>154960</v>
      </c>
      <c r="G105" s="97">
        <v>23</v>
      </c>
      <c r="H105" s="94" t="s">
        <v>447</v>
      </c>
      <c r="J105" s="24"/>
    </row>
    <row r="106" spans="1:10" x14ac:dyDescent="0.3">
      <c r="A106" s="72"/>
      <c r="B106" s="73" t="s">
        <v>11</v>
      </c>
      <c r="C106" s="73"/>
      <c r="D106" s="73"/>
      <c r="E106" s="74"/>
      <c r="F106" s="74"/>
      <c r="G106" s="99"/>
      <c r="H106" s="78" t="s">
        <v>448</v>
      </c>
    </row>
    <row r="107" spans="1:10" x14ac:dyDescent="0.3">
      <c r="A107" s="72"/>
      <c r="B107" s="73"/>
      <c r="C107" s="73"/>
      <c r="D107" s="73"/>
      <c r="E107" s="74"/>
      <c r="F107" s="74"/>
      <c r="G107" s="99"/>
      <c r="H107" s="78" t="s">
        <v>449</v>
      </c>
    </row>
    <row r="108" spans="1:10" x14ac:dyDescent="0.3">
      <c r="A108" s="72"/>
      <c r="B108" s="73"/>
      <c r="C108" s="73"/>
      <c r="D108" s="73"/>
      <c r="E108" s="74"/>
      <c r="F108" s="74"/>
      <c r="G108" s="99"/>
      <c r="H108" s="78" t="s">
        <v>450</v>
      </c>
    </row>
    <row r="109" spans="1:10" x14ac:dyDescent="0.3">
      <c r="A109" s="72"/>
      <c r="B109" s="73"/>
      <c r="C109" s="73"/>
      <c r="D109" s="73"/>
      <c r="E109" s="74"/>
      <c r="F109" s="74"/>
      <c r="G109" s="99"/>
      <c r="H109" s="78" t="s">
        <v>451</v>
      </c>
    </row>
    <row r="110" spans="1:10" x14ac:dyDescent="0.3">
      <c r="A110" s="72"/>
      <c r="B110" s="73"/>
      <c r="C110" s="73"/>
      <c r="D110" s="73"/>
      <c r="E110" s="74"/>
      <c r="F110" s="74"/>
      <c r="G110" s="99"/>
      <c r="H110" s="78" t="s">
        <v>452</v>
      </c>
    </row>
    <row r="111" spans="1:10" x14ac:dyDescent="0.3">
      <c r="A111" s="72"/>
      <c r="B111" s="73"/>
      <c r="C111" s="73"/>
      <c r="D111" s="73"/>
      <c r="E111" s="74"/>
      <c r="F111" s="74"/>
      <c r="G111" s="99"/>
      <c r="H111" s="78"/>
    </row>
    <row r="112" spans="1:10" x14ac:dyDescent="0.3">
      <c r="A112" s="72"/>
      <c r="B112" s="73"/>
      <c r="C112" s="73"/>
      <c r="D112" s="73"/>
      <c r="E112" s="74"/>
      <c r="F112" s="74"/>
      <c r="G112" s="99"/>
      <c r="H112" s="78" t="s">
        <v>85</v>
      </c>
    </row>
    <row r="113" spans="1:10" x14ac:dyDescent="0.3">
      <c r="A113" s="72"/>
      <c r="B113" s="73"/>
      <c r="C113" s="73"/>
      <c r="D113" s="73"/>
      <c r="E113" s="74"/>
      <c r="F113" s="74"/>
      <c r="G113" s="101"/>
      <c r="H113" s="112"/>
    </row>
    <row r="114" spans="1:10" x14ac:dyDescent="0.3">
      <c r="A114" s="125" t="s">
        <v>336</v>
      </c>
      <c r="B114" s="126" t="s">
        <v>84</v>
      </c>
      <c r="C114" s="134">
        <v>43293</v>
      </c>
      <c r="D114" s="134">
        <v>44057</v>
      </c>
      <c r="E114" s="106">
        <f>E118+E119</f>
        <v>13747698.09</v>
      </c>
      <c r="F114" s="106">
        <v>12594578.52</v>
      </c>
      <c r="G114" s="106">
        <v>2070036.98</v>
      </c>
      <c r="H114" s="60" t="s">
        <v>453</v>
      </c>
      <c r="J114" s="24"/>
    </row>
    <row r="115" spans="1:10" x14ac:dyDescent="0.3">
      <c r="A115" s="127"/>
      <c r="B115" s="73" t="s">
        <v>118</v>
      </c>
      <c r="C115" s="73"/>
      <c r="D115" s="73"/>
      <c r="E115" s="74"/>
      <c r="F115" s="74"/>
      <c r="G115" s="74"/>
      <c r="H115" s="60" t="s">
        <v>576</v>
      </c>
      <c r="J115" s="23"/>
    </row>
    <row r="116" spans="1:10" x14ac:dyDescent="0.3">
      <c r="A116" s="127"/>
      <c r="B116" s="73" t="s">
        <v>119</v>
      </c>
      <c r="C116" s="73"/>
      <c r="D116" s="73"/>
      <c r="E116" s="74"/>
      <c r="F116" s="74"/>
      <c r="G116" s="74"/>
      <c r="H116" s="60" t="s">
        <v>575</v>
      </c>
      <c r="J116" s="23"/>
    </row>
    <row r="117" spans="1:10" x14ac:dyDescent="0.3">
      <c r="A117" s="127"/>
      <c r="B117" s="73" t="s">
        <v>120</v>
      </c>
      <c r="C117" s="73"/>
      <c r="D117" s="73"/>
      <c r="E117" s="74"/>
      <c r="F117" s="74"/>
      <c r="G117" s="74"/>
      <c r="H117" s="60" t="s">
        <v>666</v>
      </c>
      <c r="J117" s="22"/>
    </row>
    <row r="118" spans="1:10" x14ac:dyDescent="0.3">
      <c r="A118" s="127"/>
      <c r="B118" s="73" t="s">
        <v>13</v>
      </c>
      <c r="C118" s="73"/>
      <c r="D118" s="73"/>
      <c r="E118" s="74">
        <v>12594578.52</v>
      </c>
      <c r="F118" s="74"/>
      <c r="G118" s="74">
        <f>G114-G119</f>
        <v>916917.40999999992</v>
      </c>
      <c r="H118" s="60" t="s">
        <v>665</v>
      </c>
      <c r="J118" s="26"/>
    </row>
    <row r="119" spans="1:10" x14ac:dyDescent="0.3">
      <c r="A119" s="127"/>
      <c r="B119" s="73" t="s">
        <v>344</v>
      </c>
      <c r="C119" s="73"/>
      <c r="D119" s="73"/>
      <c r="E119" s="74">
        <v>1153119.57</v>
      </c>
      <c r="F119" s="74"/>
      <c r="G119" s="74">
        <f>E119</f>
        <v>1153119.57</v>
      </c>
      <c r="H119" s="60"/>
      <c r="J119" s="26"/>
    </row>
    <row r="120" spans="1:10" x14ac:dyDescent="0.3">
      <c r="A120" s="127"/>
      <c r="B120" s="73"/>
      <c r="C120" s="73"/>
      <c r="D120" s="73"/>
      <c r="E120" s="74"/>
      <c r="F120" s="74"/>
      <c r="G120" s="74"/>
      <c r="H120" s="60" t="s">
        <v>112</v>
      </c>
      <c r="J120" s="26"/>
    </row>
    <row r="121" spans="1:10" x14ac:dyDescent="0.3">
      <c r="A121" s="127"/>
      <c r="B121" s="73"/>
      <c r="C121" s="73"/>
      <c r="D121" s="73"/>
      <c r="E121" s="74"/>
      <c r="F121" s="74"/>
      <c r="G121" s="74"/>
      <c r="H121" s="60"/>
      <c r="J121" s="26"/>
    </row>
    <row r="122" spans="1:10" x14ac:dyDescent="0.3">
      <c r="A122" s="127"/>
      <c r="B122" s="73"/>
      <c r="C122" s="73"/>
      <c r="D122" s="73"/>
      <c r="E122" s="74"/>
      <c r="F122" s="74"/>
      <c r="G122" s="74"/>
      <c r="H122" s="60" t="s">
        <v>383</v>
      </c>
      <c r="J122" s="26"/>
    </row>
    <row r="123" spans="1:10" x14ac:dyDescent="0.3">
      <c r="A123" s="127"/>
      <c r="B123" s="73"/>
      <c r="C123" s="73"/>
      <c r="D123" s="73"/>
      <c r="E123" s="74"/>
      <c r="F123" s="74"/>
      <c r="G123" s="74"/>
      <c r="H123" s="60" t="s">
        <v>382</v>
      </c>
      <c r="J123" s="26"/>
    </row>
    <row r="124" spans="1:10" x14ac:dyDescent="0.3">
      <c r="A124" s="127"/>
      <c r="B124" s="73"/>
      <c r="C124" s="73"/>
      <c r="D124" s="73"/>
      <c r="E124" s="74"/>
      <c r="F124" s="74"/>
      <c r="G124" s="74"/>
      <c r="H124" s="60" t="s">
        <v>394</v>
      </c>
      <c r="J124" s="26"/>
    </row>
    <row r="125" spans="1:10" x14ac:dyDescent="0.3">
      <c r="A125" s="127"/>
      <c r="B125" s="73"/>
      <c r="C125" s="73"/>
      <c r="D125" s="73"/>
      <c r="E125" s="74"/>
      <c r="F125" s="74"/>
      <c r="G125" s="74"/>
      <c r="H125" s="60"/>
      <c r="J125" s="26"/>
    </row>
    <row r="126" spans="1:10" x14ac:dyDescent="0.3">
      <c r="A126" s="127"/>
      <c r="B126" s="73"/>
      <c r="C126" s="73"/>
      <c r="D126" s="73"/>
      <c r="E126" s="74"/>
      <c r="F126" s="74"/>
      <c r="G126" s="74"/>
      <c r="H126" s="60" t="s">
        <v>393</v>
      </c>
      <c r="J126" s="26"/>
    </row>
    <row r="127" spans="1:10" x14ac:dyDescent="0.3">
      <c r="A127" s="127"/>
      <c r="B127" s="73"/>
      <c r="C127" s="73"/>
      <c r="D127" s="73"/>
      <c r="E127" s="74"/>
      <c r="F127" s="74"/>
      <c r="G127" s="74">
        <f>G129-G128</f>
        <v>0</v>
      </c>
      <c r="H127" s="60" t="s">
        <v>446</v>
      </c>
      <c r="J127" s="26"/>
    </row>
    <row r="128" spans="1:10" ht="18" thickBot="1" x14ac:dyDescent="0.35">
      <c r="A128" s="128"/>
      <c r="B128" s="76"/>
      <c r="C128" s="76"/>
      <c r="D128" s="76"/>
      <c r="E128" s="77"/>
      <c r="F128" s="77"/>
      <c r="G128" s="77">
        <v>35307611.119999997</v>
      </c>
      <c r="H128" s="124"/>
      <c r="J128" s="26"/>
    </row>
    <row r="129" spans="1:11" ht="18" thickBot="1" x14ac:dyDescent="0.35">
      <c r="A129" s="129"/>
      <c r="B129" s="130" t="s">
        <v>14</v>
      </c>
      <c r="C129" s="131"/>
      <c r="D129" s="131"/>
      <c r="E129" s="132">
        <f>E114+E105+E96+E76+E85+E73+E67+E63+E55+E40+E34+E27+E20+E12+E9</f>
        <v>58593325.339999996</v>
      </c>
      <c r="F129" s="132">
        <f>F114+F105+F96+F85+F76+F73+F67+F63+F55+F40+F34+F27+F20+F12+F9</f>
        <v>52062597.989999995</v>
      </c>
      <c r="G129" s="132">
        <f>G114+G105+G96+G85+G76+G73+G67+G63+G55+G40+G34+G27+G20+G12+G9</f>
        <v>35307611.119999997</v>
      </c>
      <c r="H129" s="133" t="s">
        <v>9</v>
      </c>
      <c r="J129" s="24"/>
      <c r="K129" s="24"/>
    </row>
    <row r="130" spans="1:11" x14ac:dyDescent="0.3">
      <c r="A130" s="129"/>
      <c r="B130" s="144" t="s">
        <v>288</v>
      </c>
      <c r="C130" s="145"/>
      <c r="D130" s="144"/>
      <c r="E130" s="146"/>
      <c r="F130" s="146"/>
      <c r="G130" s="146"/>
      <c r="H130" s="147"/>
      <c r="J130" s="24"/>
      <c r="K130" s="24"/>
    </row>
    <row r="131" spans="1:11" ht="18" thickBot="1" x14ac:dyDescent="0.35">
      <c r="A131" s="148"/>
      <c r="B131" s="149" t="s">
        <v>289</v>
      </c>
      <c r="C131" s="150"/>
      <c r="D131" s="149"/>
      <c r="E131" s="151"/>
      <c r="F131" s="151"/>
      <c r="G131" s="151"/>
      <c r="H131" s="152"/>
      <c r="J131" s="24"/>
      <c r="K131" s="24"/>
    </row>
    <row r="132" spans="1:11" x14ac:dyDescent="0.3">
      <c r="A132" s="72" t="s">
        <v>158</v>
      </c>
      <c r="B132" s="73" t="s">
        <v>290</v>
      </c>
      <c r="C132" s="73"/>
      <c r="D132" s="73"/>
      <c r="E132" s="74">
        <f>F132</f>
        <v>15500</v>
      </c>
      <c r="F132" s="74">
        <v>15500</v>
      </c>
      <c r="G132" s="74">
        <v>0</v>
      </c>
      <c r="H132" s="115" t="s">
        <v>643</v>
      </c>
      <c r="J132" s="24"/>
      <c r="K132" s="24"/>
    </row>
    <row r="133" spans="1:11" x14ac:dyDescent="0.3">
      <c r="A133" s="72"/>
      <c r="B133" s="73" t="s">
        <v>291</v>
      </c>
      <c r="C133" s="73"/>
      <c r="D133" s="73"/>
      <c r="E133" s="287"/>
      <c r="F133" s="287"/>
      <c r="G133" s="287"/>
      <c r="H133" s="115" t="s">
        <v>644</v>
      </c>
      <c r="J133" s="24"/>
      <c r="K133" s="24"/>
    </row>
    <row r="134" spans="1:11" ht="18" thickBot="1" x14ac:dyDescent="0.35">
      <c r="A134" s="72"/>
      <c r="B134" s="73"/>
      <c r="C134" s="73"/>
      <c r="D134" s="73"/>
      <c r="E134" s="287"/>
      <c r="F134" s="287"/>
      <c r="G134" s="287"/>
      <c r="H134" s="60"/>
      <c r="J134" s="24"/>
      <c r="K134" s="24"/>
    </row>
    <row r="135" spans="1:11" s="33" customFormat="1" ht="18" thickBot="1" x14ac:dyDescent="0.35">
      <c r="A135" s="288"/>
      <c r="B135" s="131" t="s">
        <v>292</v>
      </c>
      <c r="C135" s="131"/>
      <c r="D135" s="131"/>
      <c r="E135" s="132">
        <f>F135</f>
        <v>15500</v>
      </c>
      <c r="F135" s="132">
        <f>F132</f>
        <v>15500</v>
      </c>
      <c r="G135" s="132">
        <v>0</v>
      </c>
      <c r="H135" s="133"/>
      <c r="J135" s="289"/>
      <c r="K135" s="289"/>
    </row>
    <row r="136" spans="1:11" x14ac:dyDescent="0.3">
      <c r="A136" s="153"/>
      <c r="B136" s="154" t="s">
        <v>15</v>
      </c>
      <c r="C136" s="154"/>
      <c r="D136" s="154"/>
      <c r="E136" s="132"/>
      <c r="F136" s="132"/>
      <c r="G136" s="155"/>
      <c r="H136" s="133"/>
      <c r="J136" s="24"/>
    </row>
    <row r="137" spans="1:11" ht="18" thickBot="1" x14ac:dyDescent="0.35">
      <c r="A137" s="156"/>
      <c r="B137" s="157" t="s">
        <v>16</v>
      </c>
      <c r="C137" s="157"/>
      <c r="D137" s="157"/>
      <c r="E137" s="158"/>
      <c r="F137" s="158"/>
      <c r="G137" s="159"/>
      <c r="H137" s="160"/>
      <c r="J137" s="24"/>
    </row>
    <row r="138" spans="1:11" x14ac:dyDescent="0.3">
      <c r="A138" s="127" t="s">
        <v>159</v>
      </c>
      <c r="B138" s="73" t="s">
        <v>199</v>
      </c>
      <c r="C138" s="73"/>
      <c r="D138" s="73"/>
      <c r="E138" s="74">
        <f>F138</f>
        <v>14514000</v>
      </c>
      <c r="F138" s="74">
        <v>14514000</v>
      </c>
      <c r="G138" s="74">
        <f>F138</f>
        <v>14514000</v>
      </c>
      <c r="H138" s="60" t="s">
        <v>454</v>
      </c>
      <c r="J138" s="24"/>
    </row>
    <row r="139" spans="1:11" x14ac:dyDescent="0.3">
      <c r="A139" s="127"/>
      <c r="B139" s="73" t="s">
        <v>200</v>
      </c>
      <c r="C139" s="73"/>
      <c r="D139" s="73"/>
      <c r="E139" s="74"/>
      <c r="F139" s="74"/>
      <c r="G139" s="161"/>
      <c r="H139" s="60" t="s">
        <v>456</v>
      </c>
      <c r="J139" s="24"/>
    </row>
    <row r="140" spans="1:11" x14ac:dyDescent="0.3">
      <c r="A140" s="127"/>
      <c r="B140" s="73"/>
      <c r="C140" s="73"/>
      <c r="D140" s="73"/>
      <c r="E140" s="74"/>
      <c r="F140" s="74"/>
      <c r="G140" s="161"/>
      <c r="H140" s="60" t="s">
        <v>455</v>
      </c>
      <c r="J140" s="24"/>
    </row>
    <row r="141" spans="1:11" x14ac:dyDescent="0.3">
      <c r="A141" s="127"/>
      <c r="B141" s="73"/>
      <c r="C141" s="73"/>
      <c r="D141" s="73"/>
      <c r="E141" s="74"/>
      <c r="F141" s="74"/>
      <c r="G141" s="161"/>
      <c r="H141" s="60" t="s">
        <v>457</v>
      </c>
      <c r="J141" s="24"/>
    </row>
    <row r="142" spans="1:11" x14ac:dyDescent="0.3">
      <c r="A142" s="127"/>
      <c r="B142" s="73"/>
      <c r="C142" s="73"/>
      <c r="D142" s="73"/>
      <c r="E142" s="74"/>
      <c r="F142" s="74"/>
      <c r="G142" s="161"/>
      <c r="H142" s="60" t="s">
        <v>458</v>
      </c>
      <c r="J142" s="24"/>
    </row>
    <row r="143" spans="1:11" x14ac:dyDescent="0.3">
      <c r="A143" s="127"/>
      <c r="B143" s="73"/>
      <c r="C143" s="73"/>
      <c r="D143" s="73"/>
      <c r="E143" s="74"/>
      <c r="F143" s="74"/>
      <c r="G143" s="161"/>
      <c r="H143" s="60" t="s">
        <v>459</v>
      </c>
      <c r="J143" s="24"/>
    </row>
    <row r="144" spans="1:11" x14ac:dyDescent="0.3">
      <c r="A144" s="127"/>
      <c r="B144" s="73"/>
      <c r="C144" s="73"/>
      <c r="D144" s="73"/>
      <c r="E144" s="74"/>
      <c r="F144" s="74"/>
      <c r="G144" s="161"/>
      <c r="H144" s="60" t="s">
        <v>460</v>
      </c>
      <c r="J144" s="24"/>
    </row>
    <row r="145" spans="1:10" x14ac:dyDescent="0.3">
      <c r="A145" s="128"/>
      <c r="B145" s="162"/>
      <c r="C145" s="162"/>
      <c r="D145" s="162"/>
      <c r="E145" s="163"/>
      <c r="F145" s="163"/>
      <c r="G145" s="123"/>
      <c r="H145" s="124"/>
      <c r="J145" s="24"/>
    </row>
    <row r="146" spans="1:10" ht="16.5" customHeight="1" x14ac:dyDescent="0.3">
      <c r="A146" s="127" t="s">
        <v>160</v>
      </c>
      <c r="B146" s="135" t="s">
        <v>18</v>
      </c>
      <c r="C146" s="135"/>
      <c r="D146" s="135"/>
      <c r="E146" s="99">
        <f>F146</f>
        <v>600000</v>
      </c>
      <c r="F146" s="99">
        <v>600000</v>
      </c>
      <c r="G146" s="97">
        <v>327959.67</v>
      </c>
      <c r="H146" s="143" t="s">
        <v>369</v>
      </c>
    </row>
    <row r="147" spans="1:10" x14ac:dyDescent="0.3">
      <c r="A147" s="136"/>
      <c r="B147" s="135" t="s">
        <v>19</v>
      </c>
      <c r="C147" s="135"/>
      <c r="D147" s="135"/>
      <c r="E147" s="99"/>
      <c r="F147" s="99"/>
      <c r="G147" s="137"/>
      <c r="H147" s="115" t="s">
        <v>371</v>
      </c>
    </row>
    <row r="148" spans="1:10" x14ac:dyDescent="0.3">
      <c r="A148" s="136"/>
      <c r="B148" s="135" t="s">
        <v>17</v>
      </c>
      <c r="C148" s="135"/>
      <c r="D148" s="135"/>
      <c r="E148" s="99"/>
      <c r="F148" s="99"/>
      <c r="G148" s="137"/>
      <c r="H148" s="115" t="s">
        <v>370</v>
      </c>
    </row>
    <row r="149" spans="1:10" ht="15.75" customHeight="1" x14ac:dyDescent="0.3">
      <c r="A149" s="139"/>
      <c r="B149" s="140"/>
      <c r="C149" s="140"/>
      <c r="D149" s="140"/>
      <c r="E149" s="101"/>
      <c r="F149" s="101"/>
      <c r="G149" s="141"/>
      <c r="H149" s="142"/>
    </row>
    <row r="150" spans="1:10" ht="18" thickBot="1" x14ac:dyDescent="0.35">
      <c r="A150" s="164"/>
      <c r="B150" s="165" t="s">
        <v>20</v>
      </c>
      <c r="C150" s="165"/>
      <c r="D150" s="165"/>
      <c r="E150" s="166">
        <f>F150</f>
        <v>15114000</v>
      </c>
      <c r="F150" s="166">
        <f>F146+F138</f>
        <v>15114000</v>
      </c>
      <c r="G150" s="166">
        <f>G146+G138</f>
        <v>14841959.67</v>
      </c>
      <c r="H150" s="167"/>
    </row>
    <row r="151" spans="1:10" x14ac:dyDescent="0.3">
      <c r="A151" s="170"/>
      <c r="B151" s="189" t="s">
        <v>21</v>
      </c>
      <c r="C151" s="189"/>
      <c r="D151" s="189"/>
      <c r="E151" s="190"/>
      <c r="F151" s="172"/>
      <c r="G151" s="190"/>
      <c r="H151" s="175"/>
    </row>
    <row r="152" spans="1:10" ht="18" thickBot="1" x14ac:dyDescent="0.35">
      <c r="A152" s="191"/>
      <c r="B152" s="192" t="s">
        <v>22</v>
      </c>
      <c r="C152" s="192"/>
      <c r="D152" s="192"/>
      <c r="E152" s="193"/>
      <c r="F152" s="193"/>
      <c r="G152" s="193"/>
      <c r="H152" s="194"/>
    </row>
    <row r="153" spans="1:10" x14ac:dyDescent="0.3">
      <c r="A153" s="170" t="s">
        <v>161</v>
      </c>
      <c r="B153" s="171" t="s">
        <v>115</v>
      </c>
      <c r="C153" s="171"/>
      <c r="D153" s="171"/>
      <c r="E153" s="172">
        <f>F153</f>
        <v>600000</v>
      </c>
      <c r="F153" s="172">
        <v>600000</v>
      </c>
      <c r="G153" s="173">
        <v>0</v>
      </c>
      <c r="H153" s="174" t="s">
        <v>69</v>
      </c>
    </row>
    <row r="154" spans="1:10" x14ac:dyDescent="0.3">
      <c r="A154" s="170"/>
      <c r="B154" s="171" t="s">
        <v>53</v>
      </c>
      <c r="C154" s="171"/>
      <c r="D154" s="171"/>
      <c r="E154" s="172"/>
      <c r="F154" s="172"/>
      <c r="G154" s="173"/>
      <c r="H154" s="175"/>
    </row>
    <row r="155" spans="1:10" x14ac:dyDescent="0.3">
      <c r="A155" s="170"/>
      <c r="B155" s="171" t="s">
        <v>54</v>
      </c>
      <c r="C155" s="171"/>
      <c r="D155" s="171"/>
      <c r="E155" s="172"/>
      <c r="F155" s="172"/>
      <c r="G155" s="173"/>
      <c r="H155" s="175" t="s">
        <v>72</v>
      </c>
    </row>
    <row r="156" spans="1:10" x14ac:dyDescent="0.3">
      <c r="A156" s="170"/>
      <c r="B156" s="168"/>
      <c r="C156" s="169"/>
      <c r="D156" s="169"/>
      <c r="E156" s="172"/>
      <c r="F156" s="172"/>
      <c r="G156" s="173"/>
      <c r="H156" s="175" t="s">
        <v>71</v>
      </c>
    </row>
    <row r="157" spans="1:10" x14ac:dyDescent="0.3">
      <c r="A157" s="170"/>
      <c r="B157" s="171"/>
      <c r="C157" s="171"/>
      <c r="D157" s="171"/>
      <c r="E157" s="172"/>
      <c r="F157" s="172"/>
      <c r="G157" s="173"/>
      <c r="H157" s="175" t="s">
        <v>70</v>
      </c>
    </row>
    <row r="158" spans="1:10" ht="17.45" customHeight="1" x14ac:dyDescent="0.3">
      <c r="A158" s="170"/>
      <c r="B158" s="171"/>
      <c r="C158" s="171"/>
      <c r="D158" s="171"/>
      <c r="E158" s="172"/>
      <c r="F158" s="172"/>
      <c r="G158" s="173"/>
      <c r="H158" s="175" t="s">
        <v>83</v>
      </c>
    </row>
    <row r="159" spans="1:10" x14ac:dyDescent="0.3">
      <c r="A159" s="170"/>
      <c r="B159" s="171"/>
      <c r="C159" s="171"/>
      <c r="D159" s="171"/>
      <c r="E159" s="172"/>
      <c r="F159" s="172"/>
      <c r="G159" s="173"/>
      <c r="H159" s="175" t="s">
        <v>111</v>
      </c>
    </row>
    <row r="160" spans="1:10" x14ac:dyDescent="0.3">
      <c r="A160" s="176"/>
      <c r="B160" s="177"/>
      <c r="C160" s="177"/>
      <c r="D160" s="177"/>
      <c r="E160" s="178"/>
      <c r="F160" s="178"/>
      <c r="G160" s="179"/>
      <c r="H160" s="180"/>
    </row>
    <row r="161" spans="1:8" x14ac:dyDescent="0.3">
      <c r="A161" s="170" t="s">
        <v>162</v>
      </c>
      <c r="B161" s="171" t="s">
        <v>345</v>
      </c>
      <c r="C161" s="171"/>
      <c r="D161" s="171"/>
      <c r="E161" s="172">
        <f>F161</f>
        <v>50000</v>
      </c>
      <c r="F161" s="172">
        <f>100000-35000-15000</f>
        <v>50000</v>
      </c>
      <c r="G161" s="173">
        <v>0</v>
      </c>
      <c r="H161" s="175" t="s">
        <v>293</v>
      </c>
    </row>
    <row r="162" spans="1:8" x14ac:dyDescent="0.3">
      <c r="A162" s="170"/>
      <c r="B162" s="171" t="s">
        <v>53</v>
      </c>
      <c r="C162" s="171"/>
      <c r="D162" s="171"/>
      <c r="E162" s="172"/>
      <c r="F162" s="172"/>
      <c r="G162" s="173"/>
      <c r="H162" s="175" t="s">
        <v>294</v>
      </c>
    </row>
    <row r="163" spans="1:8" x14ac:dyDescent="0.3">
      <c r="A163" s="170"/>
      <c r="B163" s="171" t="s">
        <v>54</v>
      </c>
      <c r="C163" s="171"/>
      <c r="D163" s="171"/>
      <c r="E163" s="172"/>
      <c r="F163" s="172"/>
      <c r="G163" s="173"/>
      <c r="H163" s="181"/>
    </row>
    <row r="164" spans="1:8" x14ac:dyDescent="0.3">
      <c r="A164" s="170"/>
      <c r="B164" s="171"/>
      <c r="C164" s="171"/>
      <c r="D164" s="171"/>
      <c r="E164" s="172"/>
      <c r="F164" s="172"/>
      <c r="G164" s="173"/>
      <c r="H164" s="175" t="s">
        <v>462</v>
      </c>
    </row>
    <row r="165" spans="1:8" x14ac:dyDescent="0.3">
      <c r="A165" s="170"/>
      <c r="B165" s="171"/>
      <c r="C165" s="171"/>
      <c r="D165" s="171"/>
      <c r="E165" s="172"/>
      <c r="F165" s="172"/>
      <c r="G165" s="173"/>
      <c r="H165" s="175" t="s">
        <v>463</v>
      </c>
    </row>
    <row r="166" spans="1:8" x14ac:dyDescent="0.3">
      <c r="A166" s="170"/>
      <c r="B166" s="171"/>
      <c r="C166" s="171"/>
      <c r="D166" s="171"/>
      <c r="E166" s="172"/>
      <c r="F166" s="172"/>
      <c r="G166" s="173"/>
      <c r="H166" s="175" t="s">
        <v>464</v>
      </c>
    </row>
    <row r="167" spans="1:8" x14ac:dyDescent="0.3">
      <c r="A167" s="176"/>
      <c r="B167" s="177"/>
      <c r="C167" s="177"/>
      <c r="D167" s="177"/>
      <c r="E167" s="178"/>
      <c r="F167" s="178"/>
      <c r="G167" s="179"/>
      <c r="H167" s="182"/>
    </row>
    <row r="168" spans="1:8" x14ac:dyDescent="0.3">
      <c r="A168" s="170" t="s">
        <v>163</v>
      </c>
      <c r="B168" s="171" t="s">
        <v>346</v>
      </c>
      <c r="C168" s="171"/>
      <c r="D168" s="171"/>
      <c r="E168" s="172">
        <f>F168</f>
        <v>23100</v>
      </c>
      <c r="F168" s="172">
        <v>23100</v>
      </c>
      <c r="G168" s="172">
        <v>23100</v>
      </c>
      <c r="H168" s="175" t="s">
        <v>465</v>
      </c>
    </row>
    <row r="169" spans="1:8" x14ac:dyDescent="0.3">
      <c r="A169" s="170"/>
      <c r="B169" s="171" t="s">
        <v>279</v>
      </c>
      <c r="C169" s="171"/>
      <c r="D169" s="171"/>
      <c r="E169" s="172"/>
      <c r="F169" s="172"/>
      <c r="G169" s="173"/>
      <c r="H169" s="175" t="s">
        <v>466</v>
      </c>
    </row>
    <row r="170" spans="1:8" x14ac:dyDescent="0.3">
      <c r="A170" s="170"/>
      <c r="B170" s="171" t="s">
        <v>347</v>
      </c>
      <c r="C170" s="171"/>
      <c r="D170" s="171"/>
      <c r="E170" s="172"/>
      <c r="F170" s="172"/>
      <c r="G170" s="173"/>
      <c r="H170" s="184"/>
    </row>
    <row r="171" spans="1:8" x14ac:dyDescent="0.3">
      <c r="A171" s="176"/>
      <c r="B171" s="177"/>
      <c r="C171" s="177"/>
      <c r="D171" s="177"/>
      <c r="E171" s="178"/>
      <c r="F171" s="178"/>
      <c r="G171" s="179"/>
      <c r="H171" s="180"/>
    </row>
    <row r="172" spans="1:8" x14ac:dyDescent="0.3">
      <c r="A172" s="170" t="s">
        <v>164</v>
      </c>
      <c r="B172" s="171" t="s">
        <v>55</v>
      </c>
      <c r="C172" s="171"/>
      <c r="D172" s="171"/>
      <c r="E172" s="172">
        <f>F172</f>
        <v>23300</v>
      </c>
      <c r="F172" s="172">
        <v>23300</v>
      </c>
      <c r="G172" s="173">
        <v>0</v>
      </c>
      <c r="H172" s="175" t="s">
        <v>59</v>
      </c>
    </row>
    <row r="173" spans="1:8" x14ac:dyDescent="0.3">
      <c r="A173" s="170"/>
      <c r="B173" s="171" t="s">
        <v>56</v>
      </c>
      <c r="C173" s="171"/>
      <c r="D173" s="171"/>
      <c r="E173" s="172"/>
      <c r="F173" s="172"/>
      <c r="G173" s="173"/>
      <c r="H173" s="175"/>
    </row>
    <row r="174" spans="1:8" x14ac:dyDescent="0.3">
      <c r="A174" s="170"/>
      <c r="B174" s="171" t="s">
        <v>57</v>
      </c>
      <c r="C174" s="171"/>
      <c r="D174" s="171"/>
      <c r="E174" s="172"/>
      <c r="F174" s="172"/>
      <c r="G174" s="173"/>
      <c r="H174" s="175"/>
    </row>
    <row r="175" spans="1:8" x14ac:dyDescent="0.3">
      <c r="A175" s="170"/>
      <c r="B175" s="171" t="s">
        <v>58</v>
      </c>
      <c r="C175" s="171"/>
      <c r="D175" s="171"/>
      <c r="E175" s="172"/>
      <c r="F175" s="172"/>
      <c r="G175" s="173"/>
      <c r="H175" s="175"/>
    </row>
    <row r="176" spans="1:8" x14ac:dyDescent="0.3">
      <c r="A176" s="176"/>
      <c r="B176" s="177"/>
      <c r="C176" s="177"/>
      <c r="D176" s="177"/>
      <c r="E176" s="178"/>
      <c r="F176" s="178"/>
      <c r="G176" s="179"/>
      <c r="H176" s="180"/>
    </row>
    <row r="177" spans="1:10" x14ac:dyDescent="0.3">
      <c r="A177" s="170" t="s">
        <v>165</v>
      </c>
      <c r="B177" s="171" t="s">
        <v>60</v>
      </c>
      <c r="C177" s="171"/>
      <c r="D177" s="171"/>
      <c r="E177" s="172">
        <f>F177</f>
        <v>13690</v>
      </c>
      <c r="F177" s="172">
        <v>13690</v>
      </c>
      <c r="G177" s="173">
        <v>0</v>
      </c>
      <c r="H177" s="175" t="s">
        <v>63</v>
      </c>
    </row>
    <row r="178" spans="1:10" x14ac:dyDescent="0.3">
      <c r="A178" s="170"/>
      <c r="B178" s="171" t="s">
        <v>61</v>
      </c>
      <c r="C178" s="171"/>
      <c r="D178" s="171"/>
      <c r="E178" s="172"/>
      <c r="F178" s="172"/>
      <c r="G178" s="173"/>
      <c r="H178" s="175"/>
    </row>
    <row r="179" spans="1:10" x14ac:dyDescent="0.3">
      <c r="A179" s="170"/>
      <c r="B179" s="171" t="s">
        <v>62</v>
      </c>
      <c r="C179" s="171"/>
      <c r="D179" s="171"/>
      <c r="E179" s="172"/>
      <c r="F179" s="172"/>
      <c r="G179" s="173"/>
      <c r="H179" s="175"/>
    </row>
    <row r="180" spans="1:10" x14ac:dyDescent="0.3">
      <c r="A180" s="170"/>
      <c r="B180" s="171" t="s">
        <v>57</v>
      </c>
      <c r="C180" s="171"/>
      <c r="D180" s="171"/>
      <c r="E180" s="172"/>
      <c r="F180" s="172"/>
      <c r="G180" s="173"/>
      <c r="H180" s="175"/>
    </row>
    <row r="181" spans="1:10" x14ac:dyDescent="0.3">
      <c r="A181" s="170"/>
      <c r="B181" s="171" t="s">
        <v>58</v>
      </c>
      <c r="C181" s="171"/>
      <c r="D181" s="171"/>
      <c r="E181" s="172"/>
      <c r="F181" s="172"/>
      <c r="G181" s="173"/>
      <c r="H181" s="175"/>
    </row>
    <row r="182" spans="1:10" x14ac:dyDescent="0.3">
      <c r="A182" s="176"/>
      <c r="B182" s="177"/>
      <c r="C182" s="177"/>
      <c r="D182" s="177"/>
      <c r="E182" s="178"/>
      <c r="F182" s="178"/>
      <c r="G182" s="179"/>
      <c r="H182" s="180"/>
    </row>
    <row r="183" spans="1:10" x14ac:dyDescent="0.3">
      <c r="A183" s="170" t="s">
        <v>166</v>
      </c>
      <c r="B183" s="171" t="s">
        <v>68</v>
      </c>
      <c r="C183" s="171"/>
      <c r="D183" s="171"/>
      <c r="E183" s="172">
        <f>F183</f>
        <v>11700</v>
      </c>
      <c r="F183" s="172">
        <v>11700</v>
      </c>
      <c r="G183" s="173">
        <v>0</v>
      </c>
      <c r="H183" s="175" t="s">
        <v>59</v>
      </c>
    </row>
    <row r="184" spans="1:10" x14ac:dyDescent="0.3">
      <c r="A184" s="170"/>
      <c r="B184" s="171" t="s">
        <v>64</v>
      </c>
      <c r="C184" s="171"/>
      <c r="D184" s="171"/>
      <c r="E184" s="172"/>
      <c r="F184" s="172"/>
      <c r="G184" s="173"/>
      <c r="H184" s="185"/>
    </row>
    <row r="185" spans="1:10" x14ac:dyDescent="0.3">
      <c r="A185" s="170"/>
      <c r="B185" s="171" t="s">
        <v>65</v>
      </c>
      <c r="C185" s="171"/>
      <c r="D185" s="171"/>
      <c r="E185" s="172"/>
      <c r="F185" s="172"/>
      <c r="G185" s="173"/>
      <c r="H185" s="185"/>
      <c r="J185" s="24"/>
    </row>
    <row r="186" spans="1:10" x14ac:dyDescent="0.3">
      <c r="A186" s="170"/>
      <c r="B186" s="171" t="s">
        <v>58</v>
      </c>
      <c r="C186" s="171"/>
      <c r="D186" s="171"/>
      <c r="E186" s="172"/>
      <c r="F186" s="172"/>
      <c r="G186" s="173"/>
      <c r="H186" s="185"/>
    </row>
    <row r="187" spans="1:10" x14ac:dyDescent="0.3">
      <c r="A187" s="170"/>
      <c r="B187" s="171"/>
      <c r="C187" s="171"/>
      <c r="D187" s="171"/>
      <c r="E187" s="172"/>
      <c r="F187" s="172"/>
      <c r="G187" s="173"/>
      <c r="H187" s="185"/>
    </row>
    <row r="188" spans="1:10" ht="18" thickBot="1" x14ac:dyDescent="0.35">
      <c r="A188" s="186"/>
      <c r="B188" s="187" t="s">
        <v>23</v>
      </c>
      <c r="C188" s="187"/>
      <c r="D188" s="187"/>
      <c r="E188" s="188">
        <f>F188</f>
        <v>721790</v>
      </c>
      <c r="F188" s="188">
        <f>F172+F177+F183+F153+F161+F168</f>
        <v>721790</v>
      </c>
      <c r="G188" s="188">
        <f>G183+G177+G172+G168+G161+G153</f>
        <v>23100</v>
      </c>
      <c r="H188" s="174"/>
      <c r="J188" s="24"/>
    </row>
    <row r="189" spans="1:10" x14ac:dyDescent="0.3">
      <c r="A189" s="195"/>
      <c r="B189" s="196" t="s">
        <v>233</v>
      </c>
      <c r="C189" s="196"/>
      <c r="D189" s="196"/>
      <c r="E189" s="197"/>
      <c r="F189" s="197"/>
      <c r="G189" s="197"/>
      <c r="H189" s="198"/>
      <c r="J189" s="24"/>
    </row>
    <row r="190" spans="1:10" ht="18" thickBot="1" x14ac:dyDescent="0.35">
      <c r="A190" s="199"/>
      <c r="B190" s="192" t="s">
        <v>234</v>
      </c>
      <c r="C190" s="192"/>
      <c r="D190" s="192"/>
      <c r="E190" s="200"/>
      <c r="F190" s="200"/>
      <c r="G190" s="200"/>
      <c r="H190" s="194"/>
      <c r="J190" s="24"/>
    </row>
    <row r="191" spans="1:10" x14ac:dyDescent="0.3">
      <c r="A191" s="170" t="s">
        <v>167</v>
      </c>
      <c r="B191" s="171" t="s">
        <v>237</v>
      </c>
      <c r="C191" s="171"/>
      <c r="D191" s="171"/>
      <c r="E191" s="172">
        <f>F191</f>
        <v>35000</v>
      </c>
      <c r="F191" s="172">
        <v>35000</v>
      </c>
      <c r="G191" s="172">
        <v>0</v>
      </c>
      <c r="H191" s="175" t="s">
        <v>467</v>
      </c>
      <c r="J191" s="24"/>
    </row>
    <row r="192" spans="1:10" x14ac:dyDescent="0.3">
      <c r="A192" s="170"/>
      <c r="B192" s="171" t="s">
        <v>235</v>
      </c>
      <c r="C192" s="171"/>
      <c r="D192" s="171"/>
      <c r="E192" s="201"/>
      <c r="F192" s="201"/>
      <c r="G192" s="201"/>
      <c r="H192" s="175" t="s">
        <v>646</v>
      </c>
      <c r="J192" s="24"/>
    </row>
    <row r="193" spans="1:10" x14ac:dyDescent="0.3">
      <c r="A193" s="170"/>
      <c r="B193" s="171" t="s">
        <v>236</v>
      </c>
      <c r="C193" s="171"/>
      <c r="D193" s="171"/>
      <c r="E193" s="201"/>
      <c r="F193" s="201"/>
      <c r="G193" s="201"/>
      <c r="H193" s="175" t="s">
        <v>645</v>
      </c>
      <c r="J193" s="24"/>
    </row>
    <row r="194" spans="1:10" x14ac:dyDescent="0.3">
      <c r="A194" s="170"/>
      <c r="B194" s="171"/>
      <c r="C194" s="171"/>
      <c r="D194" s="171"/>
      <c r="E194" s="201"/>
      <c r="F194" s="201"/>
      <c r="G194" s="201"/>
      <c r="H194" s="175"/>
      <c r="J194" s="24"/>
    </row>
    <row r="195" spans="1:10" x14ac:dyDescent="0.3">
      <c r="A195" s="170"/>
      <c r="B195" s="171"/>
      <c r="C195" s="171"/>
      <c r="D195" s="171"/>
      <c r="E195" s="201"/>
      <c r="F195" s="201"/>
      <c r="G195" s="201"/>
      <c r="H195" s="175" t="s">
        <v>647</v>
      </c>
      <c r="J195" s="24"/>
    </row>
    <row r="196" spans="1:10" x14ac:dyDescent="0.3">
      <c r="A196" s="170"/>
      <c r="B196" s="171"/>
      <c r="C196" s="171"/>
      <c r="D196" s="171"/>
      <c r="E196" s="201"/>
      <c r="F196" s="201"/>
      <c r="G196" s="201"/>
      <c r="H196" s="175" t="s">
        <v>648</v>
      </c>
      <c r="J196" s="24"/>
    </row>
    <row r="197" spans="1:10" x14ac:dyDescent="0.3">
      <c r="A197" s="176"/>
      <c r="B197" s="177"/>
      <c r="C197" s="177"/>
      <c r="D197" s="177"/>
      <c r="E197" s="202"/>
      <c r="F197" s="202"/>
      <c r="G197" s="202"/>
      <c r="H197" s="180"/>
      <c r="J197" s="24"/>
    </row>
    <row r="198" spans="1:10" x14ac:dyDescent="0.3">
      <c r="A198" s="170" t="s">
        <v>168</v>
      </c>
      <c r="B198" s="171" t="s">
        <v>264</v>
      </c>
      <c r="C198" s="171"/>
      <c r="D198" s="171"/>
      <c r="E198" s="172">
        <f>F198</f>
        <v>1000</v>
      </c>
      <c r="F198" s="172">
        <v>1000</v>
      </c>
      <c r="G198" s="172">
        <v>0</v>
      </c>
      <c r="H198" s="175" t="s">
        <v>267</v>
      </c>
      <c r="J198" s="24"/>
    </row>
    <row r="199" spans="1:10" x14ac:dyDescent="0.3">
      <c r="A199" s="170"/>
      <c r="B199" s="171" t="s">
        <v>265</v>
      </c>
      <c r="C199" s="171"/>
      <c r="D199" s="171"/>
      <c r="E199" s="172"/>
      <c r="F199" s="172"/>
      <c r="G199" s="172"/>
      <c r="H199" s="175"/>
      <c r="J199" s="24"/>
    </row>
    <row r="200" spans="1:10" x14ac:dyDescent="0.3">
      <c r="A200" s="170"/>
      <c r="B200" s="171" t="s">
        <v>266</v>
      </c>
      <c r="C200" s="171"/>
      <c r="D200" s="171"/>
      <c r="E200" s="172"/>
      <c r="F200" s="172"/>
      <c r="G200" s="172"/>
      <c r="H200" s="175" t="s">
        <v>649</v>
      </c>
      <c r="J200" s="24"/>
    </row>
    <row r="201" spans="1:10" x14ac:dyDescent="0.3">
      <c r="A201" s="170"/>
      <c r="B201" s="171" t="s">
        <v>236</v>
      </c>
      <c r="C201" s="171"/>
      <c r="D201" s="171"/>
      <c r="E201" s="172"/>
      <c r="F201" s="172"/>
      <c r="G201" s="172"/>
      <c r="H201" s="175" t="s">
        <v>650</v>
      </c>
      <c r="J201" s="24"/>
    </row>
    <row r="202" spans="1:10" x14ac:dyDescent="0.3">
      <c r="A202" s="176"/>
      <c r="B202" s="177"/>
      <c r="C202" s="177"/>
      <c r="D202" s="177"/>
      <c r="E202" s="178"/>
      <c r="F202" s="178"/>
      <c r="G202" s="178"/>
      <c r="H202" s="180"/>
      <c r="J202" s="24"/>
    </row>
    <row r="203" spans="1:10" x14ac:dyDescent="0.3">
      <c r="A203" s="170" t="s">
        <v>169</v>
      </c>
      <c r="B203" s="171" t="s">
        <v>268</v>
      </c>
      <c r="C203" s="171"/>
      <c r="D203" s="171"/>
      <c r="E203" s="172">
        <f>F203</f>
        <v>4500</v>
      </c>
      <c r="F203" s="172">
        <f>20000-15500</f>
        <v>4500</v>
      </c>
      <c r="G203" s="172">
        <v>4500</v>
      </c>
      <c r="H203" s="175" t="s">
        <v>469</v>
      </c>
      <c r="J203" s="24"/>
    </row>
    <row r="204" spans="1:10" x14ac:dyDescent="0.3">
      <c r="A204" s="170"/>
      <c r="B204" s="171" t="s">
        <v>269</v>
      </c>
      <c r="C204" s="171"/>
      <c r="D204" s="171"/>
      <c r="E204" s="172"/>
      <c r="F204" s="172"/>
      <c r="G204" s="172"/>
      <c r="H204" s="175" t="s">
        <v>468</v>
      </c>
      <c r="J204" s="24"/>
    </row>
    <row r="205" spans="1:10" x14ac:dyDescent="0.3">
      <c r="A205" s="170"/>
      <c r="B205" s="171" t="s">
        <v>236</v>
      </c>
      <c r="C205" s="171"/>
      <c r="D205" s="171"/>
      <c r="E205" s="172"/>
      <c r="F205" s="172"/>
      <c r="G205" s="172"/>
      <c r="H205" s="183"/>
      <c r="J205" s="24"/>
    </row>
    <row r="206" spans="1:10" x14ac:dyDescent="0.3">
      <c r="A206" s="176"/>
      <c r="B206" s="177"/>
      <c r="C206" s="177"/>
      <c r="D206" s="177"/>
      <c r="E206" s="178"/>
      <c r="F206" s="178"/>
      <c r="G206" s="178"/>
      <c r="H206" s="180"/>
      <c r="J206" s="24"/>
    </row>
    <row r="207" spans="1:10" x14ac:dyDescent="0.3">
      <c r="A207" s="170" t="s">
        <v>170</v>
      </c>
      <c r="B207" s="171" t="s">
        <v>271</v>
      </c>
      <c r="C207" s="171"/>
      <c r="D207" s="171"/>
      <c r="E207" s="172">
        <f>F207</f>
        <v>20000</v>
      </c>
      <c r="F207" s="172">
        <v>20000</v>
      </c>
      <c r="G207" s="172">
        <v>0</v>
      </c>
      <c r="H207" s="175" t="s">
        <v>367</v>
      </c>
      <c r="J207" s="24"/>
    </row>
    <row r="208" spans="1:10" x14ac:dyDescent="0.3">
      <c r="A208" s="170"/>
      <c r="B208" s="171" t="s">
        <v>272</v>
      </c>
      <c r="C208" s="171"/>
      <c r="D208" s="171"/>
      <c r="E208" s="172"/>
      <c r="F208" s="172"/>
      <c r="G208" s="172"/>
      <c r="H208" s="175" t="s">
        <v>368</v>
      </c>
      <c r="J208" s="24"/>
    </row>
    <row r="209" spans="1:10" x14ac:dyDescent="0.3">
      <c r="A209" s="170"/>
      <c r="B209" s="171" t="s">
        <v>236</v>
      </c>
      <c r="C209" s="171"/>
      <c r="D209" s="171"/>
      <c r="E209" s="172"/>
      <c r="F209" s="172"/>
      <c r="G209" s="172"/>
      <c r="H209" s="175" t="s">
        <v>366</v>
      </c>
      <c r="J209" s="24"/>
    </row>
    <row r="210" spans="1:10" x14ac:dyDescent="0.3">
      <c r="A210" s="176"/>
      <c r="B210" s="177"/>
      <c r="C210" s="177"/>
      <c r="D210" s="177"/>
      <c r="E210" s="178"/>
      <c r="F210" s="178"/>
      <c r="G210" s="178"/>
      <c r="H210" s="182"/>
      <c r="J210" s="24"/>
    </row>
    <row r="211" spans="1:10" x14ac:dyDescent="0.3">
      <c r="A211" s="170" t="s">
        <v>171</v>
      </c>
      <c r="B211" s="171" t="s">
        <v>353</v>
      </c>
      <c r="C211" s="171"/>
      <c r="D211" s="171"/>
      <c r="E211" s="172">
        <f>F211</f>
        <v>10000</v>
      </c>
      <c r="F211" s="172">
        <v>10000</v>
      </c>
      <c r="G211" s="172">
        <v>0</v>
      </c>
      <c r="H211" s="203" t="s">
        <v>355</v>
      </c>
      <c r="J211" s="24"/>
    </row>
    <row r="212" spans="1:10" x14ac:dyDescent="0.3">
      <c r="A212" s="170"/>
      <c r="B212" s="171" t="s">
        <v>354</v>
      </c>
      <c r="C212" s="171"/>
      <c r="D212" s="171"/>
      <c r="E212" s="172"/>
      <c r="F212" s="172"/>
      <c r="G212" s="172"/>
      <c r="H212" s="203" t="s">
        <v>356</v>
      </c>
      <c r="J212" s="24"/>
    </row>
    <row r="213" spans="1:10" x14ac:dyDescent="0.3">
      <c r="A213" s="170"/>
      <c r="B213" s="171" t="s">
        <v>236</v>
      </c>
      <c r="C213" s="171"/>
      <c r="D213" s="171"/>
      <c r="E213" s="172"/>
      <c r="F213" s="172"/>
      <c r="G213" s="172"/>
      <c r="H213" s="183"/>
      <c r="J213" s="24"/>
    </row>
    <row r="214" spans="1:10" x14ac:dyDescent="0.3">
      <c r="A214" s="176"/>
      <c r="B214" s="177"/>
      <c r="C214" s="177"/>
      <c r="D214" s="177"/>
      <c r="E214" s="178"/>
      <c r="F214" s="178"/>
      <c r="G214" s="178"/>
      <c r="H214" s="182"/>
      <c r="J214" s="24"/>
    </row>
    <row r="215" spans="1:10" x14ac:dyDescent="0.3">
      <c r="A215" s="170" t="s">
        <v>172</v>
      </c>
      <c r="B215" s="171" t="s">
        <v>322</v>
      </c>
      <c r="C215" s="171"/>
      <c r="D215" s="171"/>
      <c r="E215" s="172">
        <f>F215</f>
        <v>50000</v>
      </c>
      <c r="F215" s="172">
        <v>50000</v>
      </c>
      <c r="G215" s="172">
        <v>0</v>
      </c>
      <c r="H215" s="175" t="s">
        <v>10</v>
      </c>
      <c r="J215" s="24"/>
    </row>
    <row r="216" spans="1:10" x14ac:dyDescent="0.3">
      <c r="A216" s="170"/>
      <c r="B216" s="171" t="s">
        <v>461</v>
      </c>
      <c r="C216" s="171"/>
      <c r="D216" s="171"/>
      <c r="E216" s="172"/>
      <c r="F216" s="172"/>
      <c r="G216" s="172"/>
      <c r="H216" s="175"/>
      <c r="J216" s="24"/>
    </row>
    <row r="217" spans="1:10" x14ac:dyDescent="0.3">
      <c r="A217" s="170"/>
      <c r="B217" s="171" t="s">
        <v>323</v>
      </c>
      <c r="C217" s="171"/>
      <c r="D217" s="171"/>
      <c r="E217" s="172"/>
      <c r="F217" s="172"/>
      <c r="G217" s="172"/>
      <c r="H217" s="175"/>
      <c r="J217" s="24"/>
    </row>
    <row r="218" spans="1:10" x14ac:dyDescent="0.3">
      <c r="A218" s="176"/>
      <c r="B218" s="177"/>
      <c r="C218" s="177"/>
      <c r="D218" s="177"/>
      <c r="E218" s="178"/>
      <c r="F218" s="178"/>
      <c r="G218" s="178"/>
      <c r="H218" s="180"/>
      <c r="J218" s="24"/>
    </row>
    <row r="219" spans="1:10" x14ac:dyDescent="0.3">
      <c r="A219" s="170" t="s">
        <v>173</v>
      </c>
      <c r="B219" s="171" t="s">
        <v>274</v>
      </c>
      <c r="C219" s="171"/>
      <c r="D219" s="171"/>
      <c r="E219" s="172">
        <f>F219</f>
        <v>40000</v>
      </c>
      <c r="F219" s="172">
        <v>40000</v>
      </c>
      <c r="G219" s="172">
        <v>0</v>
      </c>
      <c r="H219" s="175" t="s">
        <v>470</v>
      </c>
      <c r="J219" s="24"/>
    </row>
    <row r="220" spans="1:10" x14ac:dyDescent="0.3">
      <c r="A220" s="170"/>
      <c r="B220" s="171" t="s">
        <v>275</v>
      </c>
      <c r="C220" s="171"/>
      <c r="D220" s="171"/>
      <c r="E220" s="172"/>
      <c r="F220" s="172"/>
      <c r="G220" s="172"/>
      <c r="H220" s="175" t="s">
        <v>471</v>
      </c>
      <c r="J220" s="24"/>
    </row>
    <row r="221" spans="1:10" x14ac:dyDescent="0.3">
      <c r="A221" s="170"/>
      <c r="B221" s="171" t="s">
        <v>276</v>
      </c>
      <c r="C221" s="171"/>
      <c r="D221" s="171"/>
      <c r="E221" s="172"/>
      <c r="F221" s="172"/>
      <c r="G221" s="172"/>
      <c r="H221" s="175" t="s">
        <v>472</v>
      </c>
      <c r="J221" s="24"/>
    </row>
    <row r="222" spans="1:10" x14ac:dyDescent="0.3">
      <c r="A222" s="170"/>
      <c r="B222" s="171" t="s">
        <v>273</v>
      </c>
      <c r="C222" s="171"/>
      <c r="D222" s="171"/>
      <c r="E222" s="172"/>
      <c r="F222" s="172"/>
      <c r="G222" s="172"/>
      <c r="H222" s="175"/>
      <c r="J222" s="24"/>
    </row>
    <row r="223" spans="1:10" x14ac:dyDescent="0.3">
      <c r="A223" s="170"/>
      <c r="B223" s="171"/>
      <c r="C223" s="171"/>
      <c r="D223" s="171"/>
      <c r="E223" s="172"/>
      <c r="F223" s="172"/>
      <c r="G223" s="172"/>
      <c r="H223" s="262" t="s">
        <v>374</v>
      </c>
      <c r="J223" s="24"/>
    </row>
    <row r="224" spans="1:10" x14ac:dyDescent="0.3">
      <c r="A224" s="176"/>
      <c r="B224" s="177"/>
      <c r="C224" s="177"/>
      <c r="D224" s="177"/>
      <c r="E224" s="178"/>
      <c r="F224" s="178"/>
      <c r="G224" s="178"/>
      <c r="H224" s="180"/>
      <c r="J224" s="24"/>
    </row>
    <row r="225" spans="1:10" x14ac:dyDescent="0.3">
      <c r="A225" s="170" t="s">
        <v>174</v>
      </c>
      <c r="B225" s="171" t="s">
        <v>277</v>
      </c>
      <c r="C225" s="171"/>
      <c r="D225" s="171"/>
      <c r="E225" s="172">
        <f>F225</f>
        <v>40000</v>
      </c>
      <c r="F225" s="172">
        <v>40000</v>
      </c>
      <c r="G225" s="172">
        <v>40000</v>
      </c>
      <c r="H225" s="175" t="s">
        <v>379</v>
      </c>
      <c r="J225" s="24"/>
    </row>
    <row r="226" spans="1:10" x14ac:dyDescent="0.3">
      <c r="A226" s="170"/>
      <c r="B226" s="171" t="s">
        <v>278</v>
      </c>
      <c r="C226" s="171"/>
      <c r="D226" s="171"/>
      <c r="E226" s="172"/>
      <c r="F226" s="172"/>
      <c r="G226" s="172"/>
      <c r="H226" s="175" t="s">
        <v>380</v>
      </c>
      <c r="J226" s="24"/>
    </row>
    <row r="227" spans="1:10" x14ac:dyDescent="0.3">
      <c r="A227" s="170"/>
      <c r="B227" s="171" t="s">
        <v>279</v>
      </c>
      <c r="C227" s="171"/>
      <c r="D227" s="171"/>
      <c r="E227" s="172"/>
      <c r="F227" s="172"/>
      <c r="G227" s="172"/>
      <c r="H227" s="175" t="s">
        <v>381</v>
      </c>
      <c r="J227" s="24"/>
    </row>
    <row r="228" spans="1:10" x14ac:dyDescent="0.3">
      <c r="A228" s="170"/>
      <c r="B228" s="171" t="s">
        <v>273</v>
      </c>
      <c r="C228" s="171"/>
      <c r="D228" s="171"/>
      <c r="E228" s="172"/>
      <c r="F228" s="172"/>
      <c r="G228" s="172"/>
      <c r="H228" s="175"/>
      <c r="J228" s="24"/>
    </row>
    <row r="229" spans="1:10" x14ac:dyDescent="0.3">
      <c r="A229" s="170"/>
      <c r="B229" s="171"/>
      <c r="C229" s="171"/>
      <c r="D229" s="171"/>
      <c r="E229" s="172"/>
      <c r="F229" s="172"/>
      <c r="G229" s="172"/>
      <c r="H229" s="175"/>
      <c r="J229" s="24"/>
    </row>
    <row r="230" spans="1:10" ht="18" thickBot="1" x14ac:dyDescent="0.35">
      <c r="A230" s="205"/>
      <c r="B230" s="206" t="s">
        <v>238</v>
      </c>
      <c r="C230" s="206"/>
      <c r="D230" s="206"/>
      <c r="E230" s="207">
        <f>F230</f>
        <v>200500</v>
      </c>
      <c r="F230" s="207">
        <f>F191+F198+F203+F207+F219+F225+F215+F211</f>
        <v>200500</v>
      </c>
      <c r="G230" s="207">
        <f>G225+G219+G215+G211+G207+G203+G198+G191</f>
        <v>44500</v>
      </c>
      <c r="H230" s="208"/>
      <c r="J230" s="24"/>
    </row>
    <row r="231" spans="1:10" x14ac:dyDescent="0.3">
      <c r="A231" s="209"/>
      <c r="B231" s="196" t="s">
        <v>201</v>
      </c>
      <c r="C231" s="196"/>
      <c r="D231" s="196"/>
      <c r="E231" s="197"/>
      <c r="F231" s="197"/>
      <c r="G231" s="197"/>
      <c r="H231" s="210"/>
      <c r="J231" s="24"/>
    </row>
    <row r="232" spans="1:10" ht="18" thickBot="1" x14ac:dyDescent="0.35">
      <c r="A232" s="211"/>
      <c r="B232" s="192" t="s">
        <v>202</v>
      </c>
      <c r="C232" s="192"/>
      <c r="D232" s="192"/>
      <c r="E232" s="200"/>
      <c r="F232" s="200"/>
      <c r="G232" s="200"/>
      <c r="H232" s="212"/>
      <c r="J232" s="24"/>
    </row>
    <row r="233" spans="1:10" x14ac:dyDescent="0.3">
      <c r="A233" s="170" t="s">
        <v>175</v>
      </c>
      <c r="B233" s="213" t="s">
        <v>204</v>
      </c>
      <c r="C233" s="213"/>
      <c r="D233" s="213"/>
      <c r="E233" s="172">
        <f>F233</f>
        <v>240790.99</v>
      </c>
      <c r="F233" s="172">
        <v>240790.99</v>
      </c>
      <c r="G233" s="172">
        <v>0</v>
      </c>
      <c r="H233" s="175" t="s">
        <v>52</v>
      </c>
      <c r="J233" s="24"/>
    </row>
    <row r="234" spans="1:10" x14ac:dyDescent="0.3">
      <c r="A234" s="170"/>
      <c r="B234" s="213" t="s">
        <v>206</v>
      </c>
      <c r="C234" s="213"/>
      <c r="D234" s="213"/>
      <c r="E234" s="172"/>
      <c r="F234" s="172"/>
      <c r="G234" s="172"/>
      <c r="H234" s="175"/>
      <c r="J234" s="24"/>
    </row>
    <row r="235" spans="1:10" x14ac:dyDescent="0.3">
      <c r="A235" s="170"/>
      <c r="B235" s="213" t="s">
        <v>216</v>
      </c>
      <c r="C235" s="213"/>
      <c r="D235" s="213"/>
      <c r="E235" s="172"/>
      <c r="F235" s="172"/>
      <c r="G235" s="172"/>
      <c r="H235" s="175"/>
      <c r="J235" s="24"/>
    </row>
    <row r="236" spans="1:10" x14ac:dyDescent="0.3">
      <c r="A236" s="170"/>
      <c r="B236" s="213" t="s">
        <v>205</v>
      </c>
      <c r="C236" s="213"/>
      <c r="D236" s="213"/>
      <c r="E236" s="172"/>
      <c r="F236" s="172"/>
      <c r="G236" s="172"/>
      <c r="H236" s="175"/>
      <c r="J236" s="24"/>
    </row>
    <row r="237" spans="1:10" x14ac:dyDescent="0.3">
      <c r="A237" s="170"/>
      <c r="B237" s="213"/>
      <c r="C237" s="213"/>
      <c r="D237" s="213"/>
      <c r="E237" s="172"/>
      <c r="F237" s="172"/>
      <c r="G237" s="172"/>
      <c r="H237" s="175"/>
      <c r="J237" s="24"/>
    </row>
    <row r="238" spans="1:10" ht="18" thickBot="1" x14ac:dyDescent="0.35">
      <c r="A238" s="205"/>
      <c r="B238" s="187" t="s">
        <v>203</v>
      </c>
      <c r="C238" s="187"/>
      <c r="D238" s="187"/>
      <c r="E238" s="207">
        <f>F238</f>
        <v>240790.99</v>
      </c>
      <c r="F238" s="207">
        <f>F233</f>
        <v>240790.99</v>
      </c>
      <c r="G238" s="207">
        <f>G233</f>
        <v>0</v>
      </c>
      <c r="H238" s="208"/>
      <c r="J238" s="24"/>
    </row>
    <row r="239" spans="1:10" x14ac:dyDescent="0.3">
      <c r="A239" s="209"/>
      <c r="B239" s="214" t="s">
        <v>207</v>
      </c>
      <c r="C239" s="214"/>
      <c r="D239" s="214"/>
      <c r="E239" s="197"/>
      <c r="F239" s="197"/>
      <c r="G239" s="197"/>
      <c r="H239" s="210"/>
      <c r="J239" s="24"/>
    </row>
    <row r="240" spans="1:10" ht="18" thickBot="1" x14ac:dyDescent="0.35">
      <c r="A240" s="211"/>
      <c r="B240" s="215" t="s">
        <v>208</v>
      </c>
      <c r="C240" s="215"/>
      <c r="D240" s="215"/>
      <c r="E240" s="200"/>
      <c r="F240" s="200"/>
      <c r="G240" s="200"/>
      <c r="H240" s="212"/>
      <c r="J240" s="24"/>
    </row>
    <row r="241" spans="1:10" x14ac:dyDescent="0.3">
      <c r="A241" s="170" t="s">
        <v>176</v>
      </c>
      <c r="B241" s="213" t="s">
        <v>209</v>
      </c>
      <c r="C241" s="213"/>
      <c r="D241" s="213"/>
      <c r="E241" s="172">
        <f>F241</f>
        <v>45000</v>
      </c>
      <c r="F241" s="172">
        <v>45000</v>
      </c>
      <c r="G241" s="172">
        <v>0</v>
      </c>
      <c r="H241" s="175" t="s">
        <v>473</v>
      </c>
      <c r="J241" s="24"/>
    </row>
    <row r="242" spans="1:10" x14ac:dyDescent="0.3">
      <c r="A242" s="170"/>
      <c r="B242" s="213" t="s">
        <v>210</v>
      </c>
      <c r="C242" s="213"/>
      <c r="D242" s="213"/>
      <c r="E242" s="172"/>
      <c r="F242" s="172"/>
      <c r="G242" s="172"/>
      <c r="H242" s="175"/>
      <c r="J242" s="24"/>
    </row>
    <row r="243" spans="1:10" x14ac:dyDescent="0.3">
      <c r="A243" s="170"/>
      <c r="B243" s="213" t="s">
        <v>245</v>
      </c>
      <c r="C243" s="213"/>
      <c r="D243" s="213"/>
      <c r="E243" s="172"/>
      <c r="F243" s="172"/>
      <c r="G243" s="172"/>
      <c r="H243" s="175"/>
      <c r="J243" s="24"/>
    </row>
    <row r="244" spans="1:10" x14ac:dyDescent="0.3">
      <c r="A244" s="176"/>
      <c r="B244" s="216"/>
      <c r="C244" s="216"/>
      <c r="D244" s="216"/>
      <c r="E244" s="178"/>
      <c r="F244" s="178"/>
      <c r="G244" s="178"/>
      <c r="H244" s="180"/>
      <c r="J244" s="24"/>
    </row>
    <row r="245" spans="1:10" x14ac:dyDescent="0.3">
      <c r="A245" s="170" t="s">
        <v>177</v>
      </c>
      <c r="B245" s="213" t="s">
        <v>252</v>
      </c>
      <c r="C245" s="213"/>
      <c r="D245" s="213"/>
      <c r="E245" s="172">
        <f>F245</f>
        <v>22200</v>
      </c>
      <c r="F245" s="172">
        <f>25000-2800</f>
        <v>22200</v>
      </c>
      <c r="G245" s="172">
        <v>22140</v>
      </c>
      <c r="H245" s="175" t="s">
        <v>475</v>
      </c>
      <c r="J245" s="24"/>
    </row>
    <row r="246" spans="1:10" x14ac:dyDescent="0.3">
      <c r="A246" s="170"/>
      <c r="B246" s="213" t="s">
        <v>314</v>
      </c>
      <c r="C246" s="213"/>
      <c r="D246" s="213"/>
      <c r="E246" s="172"/>
      <c r="F246" s="172"/>
      <c r="G246" s="172"/>
      <c r="H246" s="175" t="s">
        <v>474</v>
      </c>
      <c r="J246" s="24"/>
    </row>
    <row r="247" spans="1:10" x14ac:dyDescent="0.3">
      <c r="A247" s="170"/>
      <c r="B247" s="213"/>
      <c r="C247" s="213"/>
      <c r="D247" s="213"/>
      <c r="E247" s="172"/>
      <c r="F247" s="172"/>
      <c r="G247" s="172"/>
      <c r="H247" s="175"/>
      <c r="J247" s="24"/>
    </row>
    <row r="248" spans="1:10" ht="18" thickBot="1" x14ac:dyDescent="0.35">
      <c r="A248" s="218"/>
      <c r="B248" s="219" t="s">
        <v>211</v>
      </c>
      <c r="C248" s="187"/>
      <c r="D248" s="187"/>
      <c r="E248" s="188">
        <f>F248</f>
        <v>67200</v>
      </c>
      <c r="F248" s="188">
        <f>F241+F245</f>
        <v>67200</v>
      </c>
      <c r="G248" s="188">
        <f>G241+G245</f>
        <v>22140</v>
      </c>
      <c r="H248" s="174"/>
      <c r="J248" s="24"/>
    </row>
    <row r="249" spans="1:10" x14ac:dyDescent="0.3">
      <c r="A249" s="195"/>
      <c r="B249" s="196" t="s">
        <v>308</v>
      </c>
      <c r="C249" s="196"/>
      <c r="D249" s="196"/>
      <c r="E249" s="197"/>
      <c r="F249" s="197"/>
      <c r="G249" s="197"/>
      <c r="H249" s="198"/>
      <c r="J249" s="24"/>
    </row>
    <row r="250" spans="1:10" ht="18" thickBot="1" x14ac:dyDescent="0.35">
      <c r="A250" s="199"/>
      <c r="B250" s="192" t="s">
        <v>309</v>
      </c>
      <c r="C250" s="192"/>
      <c r="D250" s="192"/>
      <c r="E250" s="200"/>
      <c r="F250" s="200"/>
      <c r="G250" s="200"/>
      <c r="H250" s="194"/>
      <c r="J250" s="24"/>
    </row>
    <row r="251" spans="1:10" x14ac:dyDescent="0.3">
      <c r="A251" s="170" t="s">
        <v>178</v>
      </c>
      <c r="B251" s="171" t="s">
        <v>311</v>
      </c>
      <c r="C251" s="171"/>
      <c r="D251" s="171"/>
      <c r="E251" s="172">
        <v>90000</v>
      </c>
      <c r="F251" s="172">
        <v>0</v>
      </c>
      <c r="G251" s="172">
        <v>0</v>
      </c>
      <c r="H251" s="175" t="s">
        <v>476</v>
      </c>
      <c r="J251" s="24"/>
    </row>
    <row r="252" spans="1:10" x14ac:dyDescent="0.3">
      <c r="A252" s="170"/>
      <c r="B252" s="171" t="s">
        <v>312</v>
      </c>
      <c r="C252" s="171"/>
      <c r="D252" s="171"/>
      <c r="E252" s="172" t="s">
        <v>283</v>
      </c>
      <c r="F252" s="172"/>
      <c r="G252" s="172"/>
      <c r="H252" s="175" t="s">
        <v>477</v>
      </c>
      <c r="J252" s="24"/>
    </row>
    <row r="253" spans="1:10" x14ac:dyDescent="0.3">
      <c r="A253" s="170"/>
      <c r="B253" s="171" t="s">
        <v>313</v>
      </c>
      <c r="C253" s="171"/>
      <c r="D253" s="171"/>
      <c r="E253" s="201"/>
      <c r="F253" s="201"/>
      <c r="G253" s="201"/>
      <c r="H253" s="175" t="s">
        <v>478</v>
      </c>
      <c r="J253" s="24"/>
    </row>
    <row r="254" spans="1:10" x14ac:dyDescent="0.3">
      <c r="A254" s="170"/>
      <c r="B254" s="171" t="s">
        <v>315</v>
      </c>
      <c r="C254" s="171"/>
      <c r="D254" s="171"/>
      <c r="E254" s="201"/>
      <c r="F254" s="201"/>
      <c r="G254" s="201"/>
      <c r="H254" s="175" t="s">
        <v>651</v>
      </c>
      <c r="J254" s="24"/>
    </row>
    <row r="255" spans="1:10" x14ac:dyDescent="0.3">
      <c r="A255" s="170"/>
      <c r="B255" s="171"/>
      <c r="C255" s="171"/>
      <c r="D255" s="171"/>
      <c r="E255" s="201"/>
      <c r="F255" s="201"/>
      <c r="G255" s="201"/>
      <c r="H255" s="175" t="s">
        <v>479</v>
      </c>
      <c r="J255" s="24"/>
    </row>
    <row r="256" spans="1:10" x14ac:dyDescent="0.3">
      <c r="A256" s="170"/>
      <c r="B256" s="171"/>
      <c r="C256" s="171"/>
      <c r="D256" s="171"/>
      <c r="E256" s="201"/>
      <c r="F256" s="201"/>
      <c r="G256" s="201"/>
      <c r="H256" s="175" t="s">
        <v>480</v>
      </c>
      <c r="J256" s="24"/>
    </row>
    <row r="257" spans="1:11" x14ac:dyDescent="0.3">
      <c r="A257" s="170"/>
      <c r="B257" s="171"/>
      <c r="C257" s="171"/>
      <c r="D257" s="171"/>
      <c r="E257" s="201"/>
      <c r="F257" s="201"/>
      <c r="G257" s="201"/>
      <c r="H257" s="175"/>
      <c r="J257" s="24"/>
    </row>
    <row r="258" spans="1:11" x14ac:dyDescent="0.3">
      <c r="A258" s="170"/>
      <c r="B258" s="171"/>
      <c r="C258" s="171"/>
      <c r="D258" s="171"/>
      <c r="E258" s="201"/>
      <c r="F258" s="201"/>
      <c r="G258" s="201"/>
      <c r="H258" s="175" t="s">
        <v>317</v>
      </c>
      <c r="J258" s="24"/>
    </row>
    <row r="259" spans="1:11" x14ac:dyDescent="0.3">
      <c r="A259" s="170"/>
      <c r="B259" s="171"/>
      <c r="C259" s="171"/>
      <c r="D259" s="171"/>
      <c r="E259" s="201"/>
      <c r="F259" s="201"/>
      <c r="G259" s="201"/>
      <c r="H259" s="175"/>
      <c r="J259" s="24"/>
    </row>
    <row r="260" spans="1:11" ht="18" thickBot="1" x14ac:dyDescent="0.35">
      <c r="A260" s="205"/>
      <c r="B260" s="206" t="s">
        <v>310</v>
      </c>
      <c r="C260" s="206"/>
      <c r="D260" s="206"/>
      <c r="E260" s="207">
        <f>E251</f>
        <v>90000</v>
      </c>
      <c r="F260" s="207">
        <f>F251</f>
        <v>0</v>
      </c>
      <c r="G260" s="207">
        <f>G251</f>
        <v>0</v>
      </c>
      <c r="H260" s="208"/>
      <c r="J260" s="24"/>
    </row>
    <row r="261" spans="1:11" x14ac:dyDescent="0.3">
      <c r="A261" s="195"/>
      <c r="B261" s="220" t="s">
        <v>25</v>
      </c>
      <c r="C261" s="196"/>
      <c r="D261" s="196"/>
      <c r="E261" s="221"/>
      <c r="F261" s="221"/>
      <c r="G261" s="221"/>
      <c r="H261" s="198"/>
    </row>
    <row r="262" spans="1:11" x14ac:dyDescent="0.3">
      <c r="A262" s="170"/>
      <c r="B262" s="222" t="s">
        <v>26</v>
      </c>
      <c r="C262" s="189"/>
      <c r="D262" s="189"/>
      <c r="E262" s="190"/>
      <c r="F262" s="190"/>
      <c r="G262" s="190"/>
      <c r="H262" s="175"/>
    </row>
    <row r="263" spans="1:11" ht="18" thickBot="1" x14ac:dyDescent="0.35">
      <c r="A263" s="191"/>
      <c r="B263" s="223" t="s">
        <v>27</v>
      </c>
      <c r="C263" s="192"/>
      <c r="D263" s="192"/>
      <c r="E263" s="193"/>
      <c r="F263" s="193"/>
      <c r="G263" s="193"/>
      <c r="H263" s="194"/>
    </row>
    <row r="264" spans="1:11" x14ac:dyDescent="0.3">
      <c r="A264" s="170" t="s">
        <v>179</v>
      </c>
      <c r="B264" s="224" t="s">
        <v>126</v>
      </c>
      <c r="C264" s="171"/>
      <c r="D264" s="171"/>
      <c r="E264" s="172">
        <f>F264</f>
        <v>75000</v>
      </c>
      <c r="F264" s="172">
        <f>80000-5000</f>
        <v>75000</v>
      </c>
      <c r="G264" s="172">
        <v>70725</v>
      </c>
      <c r="H264" s="175" t="s">
        <v>652</v>
      </c>
    </row>
    <row r="265" spans="1:11" x14ac:dyDescent="0.3">
      <c r="A265" s="170"/>
      <c r="B265" s="224" t="s">
        <v>127</v>
      </c>
      <c r="C265" s="171"/>
      <c r="D265" s="171"/>
      <c r="E265" s="173"/>
      <c r="F265" s="173" t="s">
        <v>48</v>
      </c>
      <c r="G265" s="173"/>
      <c r="H265" s="175" t="s">
        <v>481</v>
      </c>
    </row>
    <row r="266" spans="1:11" x14ac:dyDescent="0.3">
      <c r="A266" s="170"/>
      <c r="B266" s="224"/>
      <c r="C266" s="171"/>
      <c r="D266" s="171"/>
      <c r="E266" s="173"/>
      <c r="F266" s="173" t="s">
        <v>128</v>
      </c>
      <c r="G266" s="173"/>
      <c r="H266" s="175" t="s">
        <v>482</v>
      </c>
    </row>
    <row r="267" spans="1:11" x14ac:dyDescent="0.3">
      <c r="A267" s="170"/>
      <c r="B267" s="224"/>
      <c r="C267" s="171"/>
      <c r="D267" s="171"/>
      <c r="E267" s="173"/>
      <c r="F267" s="173" t="s">
        <v>26</v>
      </c>
      <c r="G267" s="173"/>
      <c r="H267" s="204"/>
    </row>
    <row r="268" spans="1:11" x14ac:dyDescent="0.3">
      <c r="A268" s="176"/>
      <c r="B268" s="225"/>
      <c r="C268" s="177"/>
      <c r="D268" s="177"/>
      <c r="E268" s="179"/>
      <c r="F268" s="179"/>
      <c r="G268" s="179"/>
      <c r="H268" s="180"/>
    </row>
    <row r="269" spans="1:11" x14ac:dyDescent="0.3">
      <c r="A269" s="170" t="s">
        <v>180</v>
      </c>
      <c r="B269" s="224" t="s">
        <v>123</v>
      </c>
      <c r="C269" s="171"/>
      <c r="D269" s="171"/>
      <c r="E269" s="172">
        <f>F269</f>
        <v>36064.300000000003</v>
      </c>
      <c r="F269" s="172">
        <v>36064.300000000003</v>
      </c>
      <c r="G269" s="172">
        <v>0</v>
      </c>
      <c r="H269" s="175" t="s">
        <v>483</v>
      </c>
    </row>
    <row r="270" spans="1:11" x14ac:dyDescent="0.3">
      <c r="A270" s="170"/>
      <c r="B270" s="224" t="s">
        <v>86</v>
      </c>
      <c r="C270" s="171"/>
      <c r="D270" s="171"/>
      <c r="E270" s="172"/>
      <c r="F270" s="172" t="s">
        <v>41</v>
      </c>
      <c r="G270" s="172"/>
      <c r="H270" s="175"/>
      <c r="I270" s="22"/>
      <c r="J270" s="22"/>
      <c r="K270" s="22"/>
    </row>
    <row r="271" spans="1:11" x14ac:dyDescent="0.3">
      <c r="A271" s="170"/>
      <c r="B271" s="224" t="s">
        <v>28</v>
      </c>
      <c r="C271" s="171"/>
      <c r="D271" s="171"/>
      <c r="E271" s="172"/>
      <c r="F271" s="172" t="s">
        <v>42</v>
      </c>
      <c r="G271" s="172"/>
      <c r="H271" s="175"/>
      <c r="I271" s="25"/>
      <c r="J271" s="22"/>
      <c r="K271" s="22"/>
    </row>
    <row r="272" spans="1:11" x14ac:dyDescent="0.3">
      <c r="A272" s="176"/>
      <c r="B272" s="225"/>
      <c r="C272" s="177"/>
      <c r="D272" s="177"/>
      <c r="E272" s="178"/>
      <c r="F272" s="178"/>
      <c r="G272" s="178"/>
      <c r="H272" s="180"/>
      <c r="I272" s="25"/>
      <c r="J272" s="22"/>
      <c r="K272" s="22"/>
    </row>
    <row r="273" spans="1:11" x14ac:dyDescent="0.3">
      <c r="A273" s="170" t="s">
        <v>181</v>
      </c>
      <c r="B273" s="224" t="s">
        <v>139</v>
      </c>
      <c r="C273" s="171"/>
      <c r="D273" s="171"/>
      <c r="E273" s="172">
        <f>F273</f>
        <v>29897.3</v>
      </c>
      <c r="F273" s="226">
        <v>29897.3</v>
      </c>
      <c r="G273" s="172">
        <v>28620.44</v>
      </c>
      <c r="H273" s="174" t="s">
        <v>537</v>
      </c>
      <c r="I273" s="25"/>
      <c r="J273" s="22"/>
      <c r="K273" s="22"/>
    </row>
    <row r="274" spans="1:11" x14ac:dyDescent="0.3">
      <c r="A274" s="170"/>
      <c r="B274" s="224" t="s">
        <v>140</v>
      </c>
      <c r="C274" s="171"/>
      <c r="D274" s="171"/>
      <c r="E274" s="172"/>
      <c r="F274" s="227" t="s">
        <v>48</v>
      </c>
      <c r="G274" s="172"/>
      <c r="H274" s="175" t="s">
        <v>538</v>
      </c>
      <c r="I274" s="25"/>
      <c r="J274" s="22"/>
      <c r="K274" s="22"/>
    </row>
    <row r="275" spans="1:11" x14ac:dyDescent="0.3">
      <c r="A275" s="170"/>
      <c r="B275" s="224" t="s">
        <v>28</v>
      </c>
      <c r="C275" s="171"/>
      <c r="D275" s="171"/>
      <c r="E275" s="172"/>
      <c r="F275" s="227" t="s">
        <v>42</v>
      </c>
      <c r="G275" s="172"/>
      <c r="H275" s="228" t="s">
        <v>446</v>
      </c>
      <c r="I275" s="25"/>
      <c r="J275" s="26"/>
      <c r="K275" s="22"/>
    </row>
    <row r="276" spans="1:11" x14ac:dyDescent="0.3">
      <c r="A276" s="176"/>
      <c r="B276" s="225"/>
      <c r="C276" s="177"/>
      <c r="D276" s="177"/>
      <c r="E276" s="178"/>
      <c r="F276" s="229"/>
      <c r="G276" s="178"/>
      <c r="H276" s="180"/>
      <c r="I276" s="25"/>
      <c r="J276" s="26"/>
      <c r="K276" s="22"/>
    </row>
    <row r="277" spans="1:11" x14ac:dyDescent="0.3">
      <c r="A277" s="170" t="s">
        <v>182</v>
      </c>
      <c r="B277" s="224" t="s">
        <v>132</v>
      </c>
      <c r="C277" s="171"/>
      <c r="D277" s="171"/>
      <c r="E277" s="172">
        <f>F277</f>
        <v>20000</v>
      </c>
      <c r="F277" s="172">
        <v>20000</v>
      </c>
      <c r="G277" s="172">
        <v>15999</v>
      </c>
      <c r="H277" s="175" t="s">
        <v>484</v>
      </c>
      <c r="I277" s="25"/>
      <c r="J277" s="22"/>
      <c r="K277" s="22"/>
    </row>
    <row r="278" spans="1:11" x14ac:dyDescent="0.3">
      <c r="A278" s="170"/>
      <c r="B278" s="224" t="s">
        <v>87</v>
      </c>
      <c r="C278" s="171"/>
      <c r="D278" s="171"/>
      <c r="E278" s="172"/>
      <c r="F278" s="172" t="s">
        <v>48</v>
      </c>
      <c r="G278" s="172"/>
      <c r="H278" s="175" t="s">
        <v>485</v>
      </c>
      <c r="I278" s="25"/>
      <c r="J278" s="22"/>
      <c r="K278" s="22"/>
    </row>
    <row r="279" spans="1:11" x14ac:dyDescent="0.3">
      <c r="A279" s="170"/>
      <c r="B279" s="224"/>
      <c r="C279" s="171"/>
      <c r="D279" s="171"/>
      <c r="E279" s="172"/>
      <c r="F279" s="172" t="s">
        <v>128</v>
      </c>
      <c r="G279" s="172"/>
      <c r="H279" s="175"/>
      <c r="I279" s="25"/>
      <c r="J279" s="22"/>
      <c r="K279" s="22"/>
    </row>
    <row r="280" spans="1:11" x14ac:dyDescent="0.3">
      <c r="A280" s="170"/>
      <c r="B280" s="224"/>
      <c r="C280" s="171"/>
      <c r="D280" s="171"/>
      <c r="E280" s="172"/>
      <c r="F280" s="172" t="s">
        <v>26</v>
      </c>
      <c r="G280" s="172"/>
      <c r="H280" s="175"/>
      <c r="I280" s="25"/>
      <c r="J280" s="22"/>
      <c r="K280" s="22"/>
    </row>
    <row r="281" spans="1:11" x14ac:dyDescent="0.3">
      <c r="A281" s="176"/>
      <c r="B281" s="225"/>
      <c r="C281" s="177"/>
      <c r="D281" s="177"/>
      <c r="E281" s="178"/>
      <c r="F281" s="178"/>
      <c r="G281" s="178"/>
      <c r="H281" s="180"/>
      <c r="I281" s="25"/>
      <c r="J281" s="22"/>
      <c r="K281" s="22"/>
    </row>
    <row r="282" spans="1:11" x14ac:dyDescent="0.3">
      <c r="A282" s="170" t="s">
        <v>183</v>
      </c>
      <c r="B282" s="224" t="s">
        <v>217</v>
      </c>
      <c r="C282" s="171"/>
      <c r="D282" s="171"/>
      <c r="E282" s="172">
        <f>F282</f>
        <v>14027.94</v>
      </c>
      <c r="F282" s="172">
        <v>14027.94</v>
      </c>
      <c r="G282" s="172">
        <v>10200</v>
      </c>
      <c r="H282" s="175" t="s">
        <v>487</v>
      </c>
      <c r="I282" s="25"/>
      <c r="J282" s="22"/>
      <c r="K282" s="22"/>
    </row>
    <row r="283" spans="1:11" x14ac:dyDescent="0.3">
      <c r="A283" s="170"/>
      <c r="B283" s="224" t="s">
        <v>87</v>
      </c>
      <c r="C283" s="171"/>
      <c r="D283" s="171"/>
      <c r="E283" s="172"/>
      <c r="F283" s="172" t="s">
        <v>48</v>
      </c>
      <c r="G283" s="172"/>
      <c r="H283" s="175" t="s">
        <v>486</v>
      </c>
      <c r="I283" s="25"/>
      <c r="J283" s="22"/>
      <c r="K283" s="22"/>
    </row>
    <row r="284" spans="1:11" x14ac:dyDescent="0.3">
      <c r="A284" s="170"/>
      <c r="B284" s="224"/>
      <c r="C284" s="171"/>
      <c r="D284" s="171"/>
      <c r="E284" s="172"/>
      <c r="F284" s="172" t="s">
        <v>42</v>
      </c>
      <c r="G284" s="172"/>
      <c r="H284" s="175"/>
      <c r="I284" s="25"/>
      <c r="J284" s="22"/>
      <c r="K284" s="22"/>
    </row>
    <row r="285" spans="1:11" x14ac:dyDescent="0.3">
      <c r="A285" s="176"/>
      <c r="B285" s="225"/>
      <c r="C285" s="177"/>
      <c r="D285" s="177"/>
      <c r="E285" s="178"/>
      <c r="F285" s="178"/>
      <c r="G285" s="178"/>
      <c r="H285" s="180"/>
      <c r="I285" s="25"/>
      <c r="J285" s="22"/>
      <c r="K285" s="22"/>
    </row>
    <row r="286" spans="1:11" x14ac:dyDescent="0.3">
      <c r="A286" s="170" t="s">
        <v>184</v>
      </c>
      <c r="B286" s="224" t="s">
        <v>88</v>
      </c>
      <c r="C286" s="171"/>
      <c r="D286" s="171"/>
      <c r="E286" s="172">
        <f>F286</f>
        <v>12400</v>
      </c>
      <c r="F286" s="172">
        <v>12400</v>
      </c>
      <c r="G286" s="172">
        <v>0</v>
      </c>
      <c r="H286" s="175" t="s">
        <v>89</v>
      </c>
      <c r="I286" s="25"/>
      <c r="J286" s="22"/>
      <c r="K286" s="22"/>
    </row>
    <row r="287" spans="1:11" x14ac:dyDescent="0.3">
      <c r="A287" s="170"/>
      <c r="B287" s="224" t="s">
        <v>87</v>
      </c>
      <c r="C287" s="171"/>
      <c r="D287" s="171"/>
      <c r="E287" s="172"/>
      <c r="F287" s="172" t="s">
        <v>50</v>
      </c>
      <c r="G287" s="172"/>
      <c r="H287" s="175"/>
      <c r="I287" s="25"/>
      <c r="J287" s="22"/>
      <c r="K287" s="22"/>
    </row>
    <row r="288" spans="1:11" x14ac:dyDescent="0.3">
      <c r="A288" s="170"/>
      <c r="B288" s="224"/>
      <c r="C288" s="171"/>
      <c r="D288" s="171"/>
      <c r="E288" s="172"/>
      <c r="F288" s="172" t="s">
        <v>51</v>
      </c>
      <c r="G288" s="172"/>
      <c r="H288" s="175"/>
      <c r="I288" s="25"/>
      <c r="J288" s="22"/>
      <c r="K288" s="22"/>
    </row>
    <row r="289" spans="1:11" x14ac:dyDescent="0.3">
      <c r="A289" s="176"/>
      <c r="B289" s="225"/>
      <c r="C289" s="177"/>
      <c r="D289" s="177"/>
      <c r="E289" s="178"/>
      <c r="F289" s="178"/>
      <c r="G289" s="178"/>
      <c r="H289" s="180"/>
      <c r="I289" s="25"/>
      <c r="J289" s="22"/>
      <c r="K289" s="22"/>
    </row>
    <row r="290" spans="1:11" x14ac:dyDescent="0.3">
      <c r="A290" s="170" t="s">
        <v>185</v>
      </c>
      <c r="B290" s="230" t="s">
        <v>241</v>
      </c>
      <c r="C290" s="213"/>
      <c r="D290" s="213"/>
      <c r="E290" s="172">
        <f>E293+E294</f>
        <v>380000</v>
      </c>
      <c r="F290" s="172">
        <v>80000</v>
      </c>
      <c r="G290" s="172">
        <v>22000</v>
      </c>
      <c r="H290" s="175" t="s">
        <v>488</v>
      </c>
      <c r="I290" s="25"/>
      <c r="J290" s="22"/>
      <c r="K290" s="22"/>
    </row>
    <row r="291" spans="1:11" x14ac:dyDescent="0.3">
      <c r="A291" s="170"/>
      <c r="B291" s="230" t="s">
        <v>242</v>
      </c>
      <c r="C291" s="213"/>
      <c r="D291" s="213"/>
      <c r="E291" s="172"/>
      <c r="F291" s="172"/>
      <c r="G291" s="172"/>
      <c r="H291" s="262" t="s">
        <v>489</v>
      </c>
      <c r="I291" s="25"/>
      <c r="J291" s="22"/>
      <c r="K291" s="22"/>
    </row>
    <row r="292" spans="1:11" x14ac:dyDescent="0.3">
      <c r="A292" s="170"/>
      <c r="B292" s="230" t="s">
        <v>243</v>
      </c>
      <c r="C292" s="213"/>
      <c r="D292" s="213"/>
      <c r="E292" s="172"/>
      <c r="F292" s="172"/>
      <c r="G292" s="172"/>
      <c r="H292" s="175"/>
      <c r="I292" s="25"/>
      <c r="J292" s="22"/>
      <c r="K292" s="22"/>
    </row>
    <row r="293" spans="1:11" x14ac:dyDescent="0.3">
      <c r="A293" s="170"/>
      <c r="B293" s="224" t="s">
        <v>28</v>
      </c>
      <c r="C293" s="171"/>
      <c r="D293" s="171"/>
      <c r="E293" s="172">
        <v>80000</v>
      </c>
      <c r="F293" s="172"/>
      <c r="G293" s="172"/>
      <c r="H293" s="175" t="s">
        <v>653</v>
      </c>
      <c r="I293" s="25"/>
      <c r="J293" s="22"/>
      <c r="K293" s="22"/>
    </row>
    <row r="294" spans="1:11" x14ac:dyDescent="0.3">
      <c r="A294" s="170"/>
      <c r="B294" s="224" t="s">
        <v>303</v>
      </c>
      <c r="C294" s="171"/>
      <c r="D294" s="171"/>
      <c r="E294" s="172">
        <v>300000</v>
      </c>
      <c r="F294" s="172"/>
      <c r="G294" s="172"/>
      <c r="H294" s="175"/>
      <c r="I294" s="25"/>
      <c r="J294" s="22"/>
      <c r="K294" s="22"/>
    </row>
    <row r="295" spans="1:11" x14ac:dyDescent="0.3">
      <c r="A295" s="176"/>
      <c r="B295" s="225"/>
      <c r="C295" s="177"/>
      <c r="D295" s="177"/>
      <c r="E295" s="178"/>
      <c r="F295" s="178"/>
      <c r="G295" s="178"/>
      <c r="H295" s="180"/>
      <c r="I295" s="25"/>
      <c r="J295" s="22"/>
      <c r="K295" s="22"/>
    </row>
    <row r="296" spans="1:11" x14ac:dyDescent="0.3">
      <c r="A296" s="170" t="s">
        <v>186</v>
      </c>
      <c r="B296" s="224" t="s">
        <v>324</v>
      </c>
      <c r="C296" s="171"/>
      <c r="D296" s="171"/>
      <c r="E296" s="172">
        <f>F296</f>
        <v>133000</v>
      </c>
      <c r="F296" s="172">
        <f>15500+F298</f>
        <v>133000</v>
      </c>
      <c r="G296" s="172">
        <v>0</v>
      </c>
      <c r="H296" s="175" t="s">
        <v>493</v>
      </c>
      <c r="I296" s="25"/>
      <c r="J296" s="22"/>
      <c r="K296" s="22"/>
    </row>
    <row r="297" spans="1:11" x14ac:dyDescent="0.3">
      <c r="A297" s="170"/>
      <c r="B297" s="224" t="s">
        <v>325</v>
      </c>
      <c r="C297" s="171"/>
      <c r="D297" s="171"/>
      <c r="E297" s="172"/>
      <c r="F297" s="172" t="s">
        <v>6</v>
      </c>
      <c r="G297" s="172"/>
      <c r="H297" s="175" t="s">
        <v>496</v>
      </c>
      <c r="I297" s="25"/>
      <c r="J297" s="22"/>
      <c r="K297" s="22"/>
    </row>
    <row r="298" spans="1:11" x14ac:dyDescent="0.3">
      <c r="A298" s="170"/>
      <c r="B298" s="224" t="s">
        <v>326</v>
      </c>
      <c r="C298" s="171"/>
      <c r="D298" s="171"/>
      <c r="E298" s="172"/>
      <c r="F298" s="172">
        <f>35000+80000+2500</f>
        <v>117500</v>
      </c>
      <c r="G298" s="172"/>
      <c r="H298" s="175" t="s">
        <v>494</v>
      </c>
      <c r="I298" s="25"/>
      <c r="J298" s="22"/>
      <c r="K298" s="22"/>
    </row>
    <row r="299" spans="1:11" x14ac:dyDescent="0.3">
      <c r="A299" s="170"/>
      <c r="B299" s="224"/>
      <c r="C299" s="171"/>
      <c r="D299" s="171"/>
      <c r="E299" s="172"/>
      <c r="F299" s="172" t="s">
        <v>327</v>
      </c>
      <c r="G299" s="172"/>
      <c r="H299" s="175" t="s">
        <v>495</v>
      </c>
      <c r="I299" s="25"/>
      <c r="J299" s="22"/>
      <c r="K299" s="22"/>
    </row>
    <row r="300" spans="1:11" x14ac:dyDescent="0.3">
      <c r="A300" s="170"/>
      <c r="B300" s="224"/>
      <c r="C300" s="171"/>
      <c r="D300" s="171"/>
      <c r="E300" s="172"/>
      <c r="F300" s="172" t="s">
        <v>328</v>
      </c>
      <c r="G300" s="172"/>
      <c r="H300" s="184"/>
      <c r="I300" s="25"/>
      <c r="J300" s="22"/>
      <c r="K300" s="22"/>
    </row>
    <row r="301" spans="1:11" x14ac:dyDescent="0.3">
      <c r="A301" s="170"/>
      <c r="B301" s="224"/>
      <c r="C301" s="171"/>
      <c r="D301" s="171"/>
      <c r="E301" s="172"/>
      <c r="F301" s="172" t="s">
        <v>26</v>
      </c>
      <c r="G301" s="172"/>
      <c r="H301" s="175" t="s">
        <v>529</v>
      </c>
      <c r="I301" s="25"/>
      <c r="J301" s="22"/>
      <c r="K301" s="22"/>
    </row>
    <row r="302" spans="1:11" x14ac:dyDescent="0.3">
      <c r="A302" s="170"/>
      <c r="B302" s="224"/>
      <c r="C302" s="171"/>
      <c r="D302" s="171"/>
      <c r="E302" s="172"/>
      <c r="F302" s="172"/>
      <c r="G302" s="172"/>
      <c r="H302" s="175" t="s">
        <v>530</v>
      </c>
      <c r="I302" s="25"/>
      <c r="J302" s="22"/>
      <c r="K302" s="22"/>
    </row>
    <row r="303" spans="1:11" x14ac:dyDescent="0.3">
      <c r="A303" s="170"/>
      <c r="B303" s="224"/>
      <c r="C303" s="171"/>
      <c r="D303" s="171"/>
      <c r="E303" s="172"/>
      <c r="F303" s="172"/>
      <c r="G303" s="172"/>
      <c r="H303" s="175" t="s">
        <v>531</v>
      </c>
      <c r="I303" s="25"/>
      <c r="J303" s="22"/>
      <c r="K303" s="22"/>
    </row>
    <row r="304" spans="1:11" x14ac:dyDescent="0.3">
      <c r="A304" s="170"/>
      <c r="B304" s="224"/>
      <c r="C304" s="171"/>
      <c r="D304" s="171"/>
      <c r="E304" s="172"/>
      <c r="F304" s="172"/>
      <c r="G304" s="172"/>
      <c r="H304" s="175" t="s">
        <v>532</v>
      </c>
      <c r="I304" s="25"/>
      <c r="J304" s="22"/>
      <c r="K304" s="22"/>
    </row>
    <row r="305" spans="1:11" x14ac:dyDescent="0.3">
      <c r="A305" s="170"/>
      <c r="B305" s="224"/>
      <c r="C305" s="171"/>
      <c r="D305" s="171"/>
      <c r="E305" s="172"/>
      <c r="F305" s="172"/>
      <c r="G305" s="172"/>
      <c r="H305" s="175"/>
      <c r="I305" s="25"/>
      <c r="J305" s="22"/>
      <c r="K305" s="22"/>
    </row>
    <row r="306" spans="1:11" x14ac:dyDescent="0.3">
      <c r="A306" s="170"/>
      <c r="B306" s="224"/>
      <c r="C306" s="171"/>
      <c r="D306" s="171"/>
      <c r="E306" s="172"/>
      <c r="F306" s="172"/>
      <c r="G306" s="172"/>
      <c r="H306" s="175" t="s">
        <v>497</v>
      </c>
      <c r="I306" s="25"/>
      <c r="J306" s="22"/>
      <c r="K306" s="22"/>
    </row>
    <row r="307" spans="1:11" x14ac:dyDescent="0.3">
      <c r="A307" s="170"/>
      <c r="B307" s="224"/>
      <c r="C307" s="171"/>
      <c r="D307" s="171"/>
      <c r="E307" s="172"/>
      <c r="F307" s="172"/>
      <c r="G307" s="172"/>
      <c r="H307" s="175" t="s">
        <v>498</v>
      </c>
      <c r="I307" s="25"/>
      <c r="J307" s="22"/>
      <c r="K307" s="22"/>
    </row>
    <row r="308" spans="1:11" x14ac:dyDescent="0.3">
      <c r="A308" s="176"/>
      <c r="B308" s="225"/>
      <c r="C308" s="177"/>
      <c r="D308" s="177"/>
      <c r="E308" s="178"/>
      <c r="F308" s="178" t="s">
        <v>9</v>
      </c>
      <c r="G308" s="178"/>
      <c r="H308" s="231"/>
    </row>
    <row r="309" spans="1:11" x14ac:dyDescent="0.3">
      <c r="A309" s="170" t="s">
        <v>187</v>
      </c>
      <c r="B309" s="224" t="s">
        <v>141</v>
      </c>
      <c r="C309" s="276" t="s">
        <v>548</v>
      </c>
      <c r="D309" s="190" t="s">
        <v>547</v>
      </c>
      <c r="E309" s="172">
        <f>E311+E312</f>
        <v>2842236.89</v>
      </c>
      <c r="F309" s="172">
        <v>2573105.73</v>
      </c>
      <c r="G309" s="172">
        <f>1602293.31-611.56</f>
        <v>1601681.75</v>
      </c>
      <c r="H309" s="175" t="s">
        <v>499</v>
      </c>
    </row>
    <row r="310" spans="1:11" x14ac:dyDescent="0.3">
      <c r="A310" s="170"/>
      <c r="B310" s="224" t="s">
        <v>142</v>
      </c>
      <c r="C310" s="171"/>
      <c r="D310" s="171"/>
      <c r="E310" s="172"/>
      <c r="F310" s="172"/>
      <c r="G310" s="172"/>
      <c r="H310" s="138" t="s">
        <v>667</v>
      </c>
      <c r="I310" s="22"/>
      <c r="K310" s="22"/>
    </row>
    <row r="311" spans="1:11" x14ac:dyDescent="0.3">
      <c r="A311" s="170"/>
      <c r="B311" s="224" t="s">
        <v>47</v>
      </c>
      <c r="C311" s="171"/>
      <c r="D311" s="171"/>
      <c r="E311" s="172">
        <v>2573105.73</v>
      </c>
      <c r="F311" s="172"/>
      <c r="G311" s="172">
        <f>G309-E312</f>
        <v>1332550.5900000001</v>
      </c>
      <c r="H311" s="175" t="s">
        <v>500</v>
      </c>
      <c r="I311" s="22"/>
      <c r="K311" s="22"/>
    </row>
    <row r="312" spans="1:11" x14ac:dyDescent="0.3">
      <c r="A312" s="170"/>
      <c r="B312" s="224" t="s">
        <v>329</v>
      </c>
      <c r="C312" s="171"/>
      <c r="D312" s="171"/>
      <c r="E312" s="172">
        <f>269131.16</f>
        <v>269131.15999999997</v>
      </c>
      <c r="F312" s="172"/>
      <c r="G312" s="172">
        <f>E312</f>
        <v>269131.15999999997</v>
      </c>
      <c r="H312" s="175" t="s">
        <v>546</v>
      </c>
      <c r="I312" s="22"/>
      <c r="K312" s="22"/>
    </row>
    <row r="313" spans="1:11" x14ac:dyDescent="0.3">
      <c r="A313" s="170"/>
      <c r="B313" s="224"/>
      <c r="C313" s="171"/>
      <c r="D313" s="171"/>
      <c r="E313" s="172"/>
      <c r="F313" s="172"/>
      <c r="G313" s="172"/>
      <c r="H313" s="175" t="s">
        <v>501</v>
      </c>
      <c r="I313" s="22"/>
      <c r="K313" s="22"/>
    </row>
    <row r="314" spans="1:11" x14ac:dyDescent="0.3">
      <c r="A314" s="170"/>
      <c r="B314" s="224"/>
      <c r="C314" s="171"/>
      <c r="D314" s="171"/>
      <c r="E314" s="172"/>
      <c r="F314" s="172"/>
      <c r="G314" s="172"/>
      <c r="H314" s="115" t="s">
        <v>502</v>
      </c>
      <c r="I314" s="22"/>
      <c r="K314" s="22"/>
    </row>
    <row r="315" spans="1:11" x14ac:dyDescent="0.3">
      <c r="A315" s="170"/>
      <c r="B315" s="224"/>
      <c r="C315" s="171"/>
      <c r="D315" s="171"/>
      <c r="E315" s="172"/>
      <c r="F315" s="172"/>
      <c r="G315" s="172"/>
      <c r="H315" s="175" t="s">
        <v>503</v>
      </c>
      <c r="I315" s="22"/>
      <c r="K315" s="22"/>
    </row>
    <row r="316" spans="1:11" x14ac:dyDescent="0.3">
      <c r="A316" s="170"/>
      <c r="B316" s="224"/>
      <c r="C316" s="171"/>
      <c r="D316" s="171"/>
      <c r="E316" s="172"/>
      <c r="F316" s="172"/>
      <c r="G316" s="172"/>
      <c r="H316" s="175" t="s">
        <v>504</v>
      </c>
      <c r="I316" s="22"/>
      <c r="K316" s="22"/>
    </row>
    <row r="317" spans="1:11" x14ac:dyDescent="0.3">
      <c r="A317" s="170"/>
      <c r="B317" s="224"/>
      <c r="C317" s="171"/>
      <c r="D317" s="171"/>
      <c r="E317" s="172"/>
      <c r="F317" s="172"/>
      <c r="G317" s="172"/>
      <c r="H317" s="175" t="s">
        <v>505</v>
      </c>
      <c r="I317" s="22"/>
      <c r="K317" s="22"/>
    </row>
    <row r="318" spans="1:11" x14ac:dyDescent="0.3">
      <c r="A318" s="170"/>
      <c r="B318" s="224"/>
      <c r="C318" s="171"/>
      <c r="D318" s="171"/>
      <c r="E318" s="172"/>
      <c r="F318" s="172"/>
      <c r="G318" s="172"/>
      <c r="H318" s="138" t="s">
        <v>112</v>
      </c>
      <c r="I318" s="22"/>
      <c r="K318" s="22"/>
    </row>
    <row r="319" spans="1:11" x14ac:dyDescent="0.3">
      <c r="A319" s="176"/>
      <c r="B319" s="225"/>
      <c r="C319" s="177"/>
      <c r="D319" s="177"/>
      <c r="E319" s="178"/>
      <c r="F319" s="178"/>
      <c r="G319" s="178"/>
      <c r="H319" s="180"/>
    </row>
    <row r="320" spans="1:11" x14ac:dyDescent="0.3">
      <c r="A320" s="170" t="s">
        <v>188</v>
      </c>
      <c r="B320" s="224" t="s">
        <v>73</v>
      </c>
      <c r="C320" s="276" t="s">
        <v>549</v>
      </c>
      <c r="D320" s="276" t="s">
        <v>507</v>
      </c>
      <c r="E320" s="172">
        <f>F320</f>
        <v>711410.7</v>
      </c>
      <c r="F320" s="172">
        <v>711410.7</v>
      </c>
      <c r="G320" s="172">
        <v>611.55999999999995</v>
      </c>
      <c r="H320" s="175" t="s">
        <v>535</v>
      </c>
    </row>
    <row r="321" spans="1:10" x14ac:dyDescent="0.3">
      <c r="A321" s="170"/>
      <c r="B321" s="224" t="s">
        <v>74</v>
      </c>
      <c r="C321" s="171"/>
      <c r="D321" s="171"/>
      <c r="E321" s="172"/>
      <c r="F321" s="172"/>
      <c r="G321" s="172"/>
      <c r="H321" s="175" t="s">
        <v>506</v>
      </c>
    </row>
    <row r="322" spans="1:10" x14ac:dyDescent="0.3">
      <c r="A322" s="170"/>
      <c r="B322" s="224" t="s">
        <v>75</v>
      </c>
      <c r="C322" s="171"/>
      <c r="D322" s="171"/>
      <c r="E322" s="172"/>
      <c r="F322" s="172"/>
      <c r="G322" s="172"/>
      <c r="H322" s="175" t="s">
        <v>654</v>
      </c>
      <c r="J322" s="24"/>
    </row>
    <row r="323" spans="1:10" x14ac:dyDescent="0.3">
      <c r="A323" s="170"/>
      <c r="B323" s="224" t="s">
        <v>47</v>
      </c>
      <c r="C323" s="171"/>
      <c r="D323" s="171"/>
      <c r="E323" s="172"/>
      <c r="F323" s="172"/>
      <c r="G323" s="172"/>
      <c r="H323" s="175" t="s">
        <v>655</v>
      </c>
    </row>
    <row r="324" spans="1:10" x14ac:dyDescent="0.3">
      <c r="A324" s="170"/>
      <c r="B324" s="171"/>
      <c r="C324" s="171"/>
      <c r="D324" s="171"/>
      <c r="E324" s="172"/>
      <c r="F324" s="172"/>
      <c r="G324" s="172"/>
      <c r="H324" s="175"/>
    </row>
    <row r="325" spans="1:10" x14ac:dyDescent="0.3">
      <c r="A325" s="170"/>
      <c r="B325" s="171"/>
      <c r="C325" s="171"/>
      <c r="D325" s="171"/>
      <c r="E325" s="172"/>
      <c r="F325" s="172"/>
      <c r="G325" s="172"/>
      <c r="H325" s="175" t="s">
        <v>543</v>
      </c>
    </row>
    <row r="326" spans="1:10" x14ac:dyDescent="0.3">
      <c r="A326" s="170"/>
      <c r="B326" s="171"/>
      <c r="C326" s="171"/>
      <c r="D326" s="171"/>
      <c r="E326" s="172"/>
      <c r="F326" s="172"/>
      <c r="G326" s="172"/>
      <c r="H326" s="175" t="s">
        <v>539</v>
      </c>
    </row>
    <row r="327" spans="1:10" x14ac:dyDescent="0.3">
      <c r="A327" s="170"/>
      <c r="B327" s="171"/>
      <c r="C327" s="171"/>
      <c r="D327" s="171"/>
      <c r="E327" s="172"/>
      <c r="F327" s="172"/>
      <c r="G327" s="172"/>
      <c r="H327" s="175" t="s">
        <v>540</v>
      </c>
    </row>
    <row r="328" spans="1:10" x14ac:dyDescent="0.3">
      <c r="A328" s="170"/>
      <c r="B328" s="171"/>
      <c r="C328" s="171"/>
      <c r="D328" s="171"/>
      <c r="E328" s="172"/>
      <c r="F328" s="172"/>
      <c r="G328" s="172"/>
      <c r="H328" s="175" t="s">
        <v>541</v>
      </c>
    </row>
    <row r="329" spans="1:10" x14ac:dyDescent="0.3">
      <c r="A329" s="170"/>
      <c r="B329" s="171"/>
      <c r="C329" s="171"/>
      <c r="D329" s="171"/>
      <c r="E329" s="172"/>
      <c r="F329" s="172"/>
      <c r="G329" s="172"/>
      <c r="H329" s="175" t="s">
        <v>542</v>
      </c>
    </row>
    <row r="330" spans="1:10" x14ac:dyDescent="0.3">
      <c r="A330" s="170"/>
      <c r="B330" s="171"/>
      <c r="C330" s="171"/>
      <c r="D330" s="171"/>
      <c r="E330" s="172"/>
      <c r="F330" s="172"/>
      <c r="G330" s="172"/>
      <c r="H330" s="181"/>
    </row>
    <row r="331" spans="1:10" x14ac:dyDescent="0.3">
      <c r="A331" s="170"/>
      <c r="B331" s="171"/>
      <c r="C331" s="171"/>
      <c r="D331" s="171"/>
      <c r="E331" s="172"/>
      <c r="F331" s="172"/>
      <c r="G331" s="172"/>
      <c r="H331" s="138" t="s">
        <v>112</v>
      </c>
    </row>
    <row r="332" spans="1:10" x14ac:dyDescent="0.3">
      <c r="A332" s="176"/>
      <c r="B332" s="177"/>
      <c r="C332" s="177"/>
      <c r="D332" s="177"/>
      <c r="E332" s="178"/>
      <c r="F332" s="178"/>
      <c r="G332" s="178"/>
      <c r="H332" s="232"/>
    </row>
    <row r="333" spans="1:10" x14ac:dyDescent="0.3">
      <c r="A333" s="170" t="s">
        <v>194</v>
      </c>
      <c r="B333" s="171" t="s">
        <v>305</v>
      </c>
      <c r="C333" s="171"/>
      <c r="D333" s="171"/>
      <c r="E333" s="172">
        <f>F333++E335</f>
        <v>1704737.98</v>
      </c>
      <c r="F333" s="172">
        <v>1704737.98</v>
      </c>
      <c r="G333" s="172">
        <v>0</v>
      </c>
      <c r="H333" s="175" t="s">
        <v>536</v>
      </c>
    </row>
    <row r="334" spans="1:10" x14ac:dyDescent="0.3">
      <c r="A334" s="170"/>
      <c r="B334" s="171" t="s">
        <v>304</v>
      </c>
      <c r="C334" s="171"/>
      <c r="D334" s="171"/>
      <c r="E334" s="172"/>
      <c r="F334" s="172" t="s">
        <v>285</v>
      </c>
      <c r="G334" s="172"/>
      <c r="H334" s="175"/>
    </row>
    <row r="335" spans="1:10" x14ac:dyDescent="0.3">
      <c r="A335" s="170"/>
      <c r="B335" s="224" t="s">
        <v>47</v>
      </c>
      <c r="C335" s="171"/>
      <c r="D335" s="171"/>
      <c r="E335" s="172"/>
      <c r="F335" s="172">
        <v>500000</v>
      </c>
      <c r="G335" s="172"/>
      <c r="H335" s="175" t="s">
        <v>656</v>
      </c>
    </row>
    <row r="336" spans="1:10" x14ac:dyDescent="0.3">
      <c r="A336" s="170"/>
      <c r="B336" s="171"/>
      <c r="C336" s="171"/>
      <c r="D336" s="171"/>
      <c r="E336" s="172"/>
      <c r="F336" s="172" t="s">
        <v>48</v>
      </c>
      <c r="G336" s="172"/>
      <c r="H336" s="175" t="s">
        <v>657</v>
      </c>
    </row>
    <row r="337" spans="1:8" x14ac:dyDescent="0.3">
      <c r="A337" s="170"/>
      <c r="B337" s="171"/>
      <c r="C337" s="171"/>
      <c r="D337" s="171"/>
      <c r="E337" s="172"/>
      <c r="F337" s="172" t="s">
        <v>128</v>
      </c>
      <c r="G337" s="172"/>
      <c r="H337" s="175" t="s">
        <v>658</v>
      </c>
    </row>
    <row r="338" spans="1:8" x14ac:dyDescent="0.3">
      <c r="A338" s="170"/>
      <c r="B338" s="171"/>
      <c r="C338" s="171"/>
      <c r="D338" s="171"/>
      <c r="E338" s="172"/>
      <c r="F338" s="172" t="s">
        <v>26</v>
      </c>
      <c r="G338" s="172"/>
      <c r="H338" s="265"/>
    </row>
    <row r="339" spans="1:8" x14ac:dyDescent="0.3">
      <c r="A339" s="176"/>
      <c r="B339" s="233"/>
      <c r="C339" s="233"/>
      <c r="D339" s="233"/>
      <c r="E339" s="234"/>
      <c r="F339" s="234"/>
      <c r="G339" s="234"/>
      <c r="H339" s="180"/>
    </row>
    <row r="340" spans="1:8" x14ac:dyDescent="0.3">
      <c r="A340" s="170" t="s">
        <v>195</v>
      </c>
      <c r="B340" s="171" t="s">
        <v>193</v>
      </c>
      <c r="C340" s="171"/>
      <c r="D340" s="171"/>
      <c r="E340" s="172">
        <f>F340+E342</f>
        <v>104305.22</v>
      </c>
      <c r="F340" s="172">
        <v>38800</v>
      </c>
      <c r="G340" s="172">
        <v>0</v>
      </c>
      <c r="H340" s="175" t="s">
        <v>332</v>
      </c>
    </row>
    <row r="341" spans="1:8" x14ac:dyDescent="0.3">
      <c r="A341" s="170"/>
      <c r="B341" s="171" t="s">
        <v>213</v>
      </c>
      <c r="C341" s="171"/>
      <c r="D341" s="171"/>
      <c r="E341" s="172" t="s">
        <v>6</v>
      </c>
      <c r="F341" s="172"/>
      <c r="G341" s="172"/>
      <c r="H341" s="175" t="s">
        <v>333</v>
      </c>
    </row>
    <row r="342" spans="1:8" x14ac:dyDescent="0.3">
      <c r="A342" s="170"/>
      <c r="B342" s="171"/>
      <c r="C342" s="171"/>
      <c r="D342" s="171"/>
      <c r="E342" s="172">
        <f>31224.29+25299.02+8981.91</f>
        <v>65505.22</v>
      </c>
      <c r="F342" s="172"/>
      <c r="G342" s="172"/>
      <c r="H342" s="175"/>
    </row>
    <row r="343" spans="1:8" x14ac:dyDescent="0.3">
      <c r="A343" s="170"/>
      <c r="B343" s="171"/>
      <c r="C343" s="171"/>
      <c r="D343" s="171"/>
      <c r="E343" s="172" t="s">
        <v>283</v>
      </c>
      <c r="F343" s="172"/>
      <c r="G343" s="172"/>
      <c r="H343" s="184"/>
    </row>
    <row r="344" spans="1:8" x14ac:dyDescent="0.3">
      <c r="A344" s="176"/>
      <c r="B344" s="225"/>
      <c r="C344" s="177"/>
      <c r="D344" s="177"/>
      <c r="E344" s="178"/>
      <c r="F344" s="178"/>
      <c r="G344" s="178"/>
      <c r="H344" s="180"/>
    </row>
    <row r="345" spans="1:8" x14ac:dyDescent="0.3">
      <c r="A345" s="170" t="s">
        <v>196</v>
      </c>
      <c r="B345" s="224" t="s">
        <v>29</v>
      </c>
      <c r="C345" s="171"/>
      <c r="D345" s="171"/>
      <c r="E345" s="172">
        <f>F345</f>
        <v>400000</v>
      </c>
      <c r="F345" s="172">
        <v>400000</v>
      </c>
      <c r="G345" s="172">
        <f>31754.09+344.4+250+500+300</f>
        <v>33148.490000000005</v>
      </c>
      <c r="H345" s="175" t="s">
        <v>598</v>
      </c>
    </row>
    <row r="346" spans="1:8" ht="15" customHeight="1" x14ac:dyDescent="0.3">
      <c r="A346" s="170"/>
      <c r="B346" s="224" t="s">
        <v>30</v>
      </c>
      <c r="C346" s="171"/>
      <c r="D346" s="171"/>
      <c r="E346" s="190"/>
      <c r="F346" s="190"/>
      <c r="G346" s="190"/>
      <c r="H346" s="175"/>
    </row>
    <row r="347" spans="1:8" ht="15" customHeight="1" x14ac:dyDescent="0.3">
      <c r="A347" s="170"/>
      <c r="B347" s="224"/>
      <c r="C347" s="171"/>
      <c r="D347" s="171"/>
      <c r="E347" s="190"/>
      <c r="F347" s="190"/>
      <c r="G347" s="190"/>
      <c r="H347" s="280" t="s">
        <v>586</v>
      </c>
    </row>
    <row r="348" spans="1:8" x14ac:dyDescent="0.3">
      <c r="A348" s="263"/>
      <c r="B348" s="270"/>
      <c r="C348" s="264"/>
      <c r="D348" s="264"/>
      <c r="E348" s="271"/>
      <c r="F348" s="271"/>
      <c r="G348" s="271"/>
      <c r="H348" s="175" t="s">
        <v>582</v>
      </c>
    </row>
    <row r="349" spans="1:8" x14ac:dyDescent="0.3">
      <c r="A349" s="263"/>
      <c r="B349" s="270"/>
      <c r="C349" s="264"/>
      <c r="D349" s="264"/>
      <c r="E349" s="271"/>
      <c r="F349" s="271"/>
      <c r="G349" s="271"/>
      <c r="H349" s="175" t="s">
        <v>583</v>
      </c>
    </row>
    <row r="350" spans="1:8" ht="18" customHeight="1" x14ac:dyDescent="0.3">
      <c r="A350" s="263"/>
      <c r="B350" s="270"/>
      <c r="C350" s="264"/>
      <c r="D350" s="264"/>
      <c r="E350" s="271"/>
      <c r="F350" s="271"/>
      <c r="G350" s="292"/>
      <c r="H350" s="175" t="s">
        <v>584</v>
      </c>
    </row>
    <row r="351" spans="1:8" ht="15" customHeight="1" x14ac:dyDescent="0.3">
      <c r="A351" s="263"/>
      <c r="B351" s="270"/>
      <c r="C351" s="264"/>
      <c r="D351" s="264"/>
      <c r="E351" s="271"/>
      <c r="F351" s="271"/>
      <c r="G351" s="271"/>
      <c r="H351" s="175" t="s">
        <v>585</v>
      </c>
    </row>
    <row r="352" spans="1:8" ht="15" customHeight="1" x14ac:dyDescent="0.3">
      <c r="A352" s="263"/>
      <c r="B352" s="270"/>
      <c r="C352" s="264"/>
      <c r="D352" s="264"/>
      <c r="E352" s="271"/>
      <c r="F352" s="271"/>
      <c r="G352" s="271"/>
      <c r="H352" s="175"/>
    </row>
    <row r="353" spans="1:8" x14ac:dyDescent="0.3">
      <c r="A353" s="263"/>
      <c r="B353" s="270"/>
      <c r="C353" s="264"/>
      <c r="D353" s="264"/>
      <c r="E353" s="271"/>
      <c r="F353" s="271"/>
      <c r="G353" s="271"/>
      <c r="H353" s="280" t="s">
        <v>587</v>
      </c>
    </row>
    <row r="354" spans="1:8" x14ac:dyDescent="0.3">
      <c r="A354" s="263"/>
      <c r="B354" s="270"/>
      <c r="C354" s="264"/>
      <c r="D354" s="264"/>
      <c r="E354" s="271"/>
      <c r="F354" s="271"/>
      <c r="G354" s="271"/>
      <c r="H354" s="175" t="s">
        <v>588</v>
      </c>
    </row>
    <row r="355" spans="1:8" x14ac:dyDescent="0.3">
      <c r="A355" s="263"/>
      <c r="B355" s="270"/>
      <c r="C355" s="264"/>
      <c r="D355" s="264"/>
      <c r="E355" s="271"/>
      <c r="F355" s="271"/>
      <c r="G355" s="271"/>
      <c r="H355" s="175" t="s">
        <v>589</v>
      </c>
    </row>
    <row r="356" spans="1:8" x14ac:dyDescent="0.3">
      <c r="A356" s="263"/>
      <c r="B356" s="270"/>
      <c r="C356" s="264"/>
      <c r="D356" s="264"/>
      <c r="E356" s="271"/>
      <c r="F356" s="271"/>
      <c r="G356" s="271"/>
      <c r="H356" s="175" t="s">
        <v>555</v>
      </c>
    </row>
    <row r="357" spans="1:8" ht="15" customHeight="1" x14ac:dyDescent="0.3">
      <c r="A357" s="263"/>
      <c r="B357" s="270"/>
      <c r="C357" s="264"/>
      <c r="D357" s="264"/>
      <c r="E357" s="271"/>
      <c r="F357" s="271"/>
      <c r="G357" s="271"/>
      <c r="H357" s="175"/>
    </row>
    <row r="358" spans="1:8" ht="15" customHeight="1" x14ac:dyDescent="0.3">
      <c r="A358" s="263"/>
      <c r="B358" s="270"/>
      <c r="C358" s="264"/>
      <c r="D358" s="264"/>
      <c r="E358" s="271"/>
      <c r="F358" s="271"/>
      <c r="G358" s="271"/>
      <c r="H358" s="280" t="s">
        <v>590</v>
      </c>
    </row>
    <row r="359" spans="1:8" x14ac:dyDescent="0.3">
      <c r="A359" s="263"/>
      <c r="B359" s="270"/>
      <c r="C359" s="264"/>
      <c r="D359" s="264"/>
      <c r="E359" s="271"/>
      <c r="F359" s="271"/>
      <c r="G359" s="271"/>
      <c r="H359" s="175" t="s">
        <v>591</v>
      </c>
    </row>
    <row r="360" spans="1:8" x14ac:dyDescent="0.3">
      <c r="A360" s="263"/>
      <c r="B360" s="270"/>
      <c r="C360" s="264"/>
      <c r="D360" s="264"/>
      <c r="E360" s="271"/>
      <c r="F360" s="271"/>
      <c r="G360" s="271"/>
      <c r="H360" s="277" t="s">
        <v>596</v>
      </c>
    </row>
    <row r="361" spans="1:8" ht="15" customHeight="1" x14ac:dyDescent="0.3">
      <c r="A361" s="263"/>
      <c r="B361" s="270"/>
      <c r="C361" s="264"/>
      <c r="D361" s="264"/>
      <c r="E361" s="271"/>
      <c r="F361" s="271"/>
      <c r="G361" s="271"/>
      <c r="H361" s="175" t="s">
        <v>597</v>
      </c>
    </row>
    <row r="362" spans="1:8" ht="15" customHeight="1" x14ac:dyDescent="0.3">
      <c r="A362" s="263"/>
      <c r="B362" s="270"/>
      <c r="C362" s="264"/>
      <c r="D362" s="264"/>
      <c r="E362" s="271"/>
      <c r="F362" s="271"/>
      <c r="G362" s="271"/>
      <c r="H362" s="265"/>
    </row>
    <row r="363" spans="1:8" ht="15" customHeight="1" x14ac:dyDescent="0.3">
      <c r="A363" s="263"/>
      <c r="B363" s="270"/>
      <c r="C363" s="264"/>
      <c r="D363" s="264"/>
      <c r="E363" s="271"/>
      <c r="F363" s="271"/>
      <c r="G363" s="271"/>
      <c r="H363" s="282" t="s">
        <v>599</v>
      </c>
    </row>
    <row r="364" spans="1:8" ht="15" customHeight="1" x14ac:dyDescent="0.3">
      <c r="A364" s="263"/>
      <c r="B364" s="270"/>
      <c r="C364" s="264"/>
      <c r="D364" s="264"/>
      <c r="E364" s="271"/>
      <c r="F364" s="271"/>
      <c r="G364" s="271"/>
      <c r="H364" s="115" t="s">
        <v>600</v>
      </c>
    </row>
    <row r="365" spans="1:8" ht="15" customHeight="1" x14ac:dyDescent="0.3">
      <c r="A365" s="263"/>
      <c r="B365" s="270"/>
      <c r="C365" s="264"/>
      <c r="D365" s="264"/>
      <c r="E365" s="271"/>
      <c r="F365" s="271"/>
      <c r="G365" s="271"/>
      <c r="H365" s="115" t="s">
        <v>601</v>
      </c>
    </row>
    <row r="366" spans="1:8" ht="15" customHeight="1" x14ac:dyDescent="0.3">
      <c r="A366" s="263"/>
      <c r="B366" s="270"/>
      <c r="C366" s="264"/>
      <c r="D366" s="264"/>
      <c r="E366" s="271"/>
      <c r="F366" s="271"/>
      <c r="G366" s="271"/>
      <c r="H366" s="115" t="s">
        <v>602</v>
      </c>
    </row>
    <row r="367" spans="1:8" ht="15" customHeight="1" x14ac:dyDescent="0.3">
      <c r="A367" s="263"/>
      <c r="B367" s="270"/>
      <c r="C367" s="264"/>
      <c r="D367" s="264"/>
      <c r="E367" s="271"/>
      <c r="F367" s="271"/>
      <c r="G367" s="271"/>
      <c r="H367" s="175"/>
    </row>
    <row r="368" spans="1:8" ht="15" customHeight="1" x14ac:dyDescent="0.3">
      <c r="A368" s="263"/>
      <c r="B368" s="270"/>
      <c r="C368" s="264"/>
      <c r="D368" s="264"/>
      <c r="E368" s="271"/>
      <c r="F368" s="271"/>
      <c r="G368" s="271"/>
      <c r="H368" s="280" t="s">
        <v>603</v>
      </c>
    </row>
    <row r="369" spans="1:8" x14ac:dyDescent="0.3">
      <c r="A369" s="263"/>
      <c r="B369" s="270"/>
      <c r="C369" s="264"/>
      <c r="D369" s="264"/>
      <c r="E369" s="271"/>
      <c r="F369" s="271"/>
      <c r="G369" s="271"/>
      <c r="H369" s="175" t="s">
        <v>605</v>
      </c>
    </row>
    <row r="370" spans="1:8" x14ac:dyDescent="0.3">
      <c r="A370" s="263"/>
      <c r="B370" s="270"/>
      <c r="C370" s="264"/>
      <c r="D370" s="264"/>
      <c r="E370" s="271"/>
      <c r="F370" s="271"/>
      <c r="G370" s="271"/>
      <c r="H370" s="175" t="s">
        <v>604</v>
      </c>
    </row>
    <row r="371" spans="1:8" x14ac:dyDescent="0.3">
      <c r="A371" s="263"/>
      <c r="B371" s="270"/>
      <c r="C371" s="264"/>
      <c r="D371" s="264"/>
      <c r="E371" s="271"/>
      <c r="F371" s="271"/>
      <c r="G371" s="271"/>
      <c r="H371" s="175"/>
    </row>
    <row r="372" spans="1:8" x14ac:dyDescent="0.3">
      <c r="A372" s="263"/>
      <c r="B372" s="270"/>
      <c r="C372" s="264"/>
      <c r="D372" s="264"/>
      <c r="E372" s="271"/>
      <c r="F372" s="271"/>
      <c r="G372" s="271"/>
      <c r="H372" s="281" t="s">
        <v>606</v>
      </c>
    </row>
    <row r="373" spans="1:8" x14ac:dyDescent="0.3">
      <c r="A373" s="263"/>
      <c r="B373" s="270"/>
      <c r="C373" s="264"/>
      <c r="D373" s="264"/>
      <c r="E373" s="271"/>
      <c r="F373" s="271"/>
      <c r="G373" s="271"/>
      <c r="H373" s="115" t="s">
        <v>608</v>
      </c>
    </row>
    <row r="374" spans="1:8" x14ac:dyDescent="0.3">
      <c r="A374" s="263"/>
      <c r="B374" s="270"/>
      <c r="C374" s="264"/>
      <c r="D374" s="264"/>
      <c r="E374" s="271"/>
      <c r="F374" s="271"/>
      <c r="G374" s="271"/>
      <c r="H374" s="115" t="s">
        <v>611</v>
      </c>
    </row>
    <row r="375" spans="1:8" x14ac:dyDescent="0.3">
      <c r="A375" s="263"/>
      <c r="B375" s="270"/>
      <c r="C375" s="264"/>
      <c r="D375" s="264"/>
      <c r="E375" s="271"/>
      <c r="F375" s="271"/>
      <c r="G375" s="271"/>
      <c r="H375" s="115" t="s">
        <v>612</v>
      </c>
    </row>
    <row r="376" spans="1:8" x14ac:dyDescent="0.3">
      <c r="A376" s="263"/>
      <c r="B376" s="270"/>
      <c r="C376" s="264"/>
      <c r="D376" s="264"/>
      <c r="E376" s="271"/>
      <c r="F376" s="271"/>
      <c r="G376" s="271"/>
      <c r="H376" s="175" t="s">
        <v>374</v>
      </c>
    </row>
    <row r="377" spans="1:8" x14ac:dyDescent="0.3">
      <c r="A377" s="263"/>
      <c r="B377" s="270"/>
      <c r="C377" s="264"/>
      <c r="D377" s="264"/>
      <c r="E377" s="271"/>
      <c r="F377" s="271"/>
      <c r="G377" s="271"/>
      <c r="H377" s="175"/>
    </row>
    <row r="378" spans="1:8" x14ac:dyDescent="0.3">
      <c r="A378" s="263"/>
      <c r="B378" s="270"/>
      <c r="C378" s="264"/>
      <c r="D378" s="264"/>
      <c r="E378" s="271"/>
      <c r="F378" s="271"/>
      <c r="G378" s="271"/>
      <c r="H378" s="280" t="s">
        <v>607</v>
      </c>
    </row>
    <row r="379" spans="1:8" x14ac:dyDescent="0.3">
      <c r="A379" s="263"/>
      <c r="B379" s="270"/>
      <c r="C379" s="264"/>
      <c r="D379" s="264"/>
      <c r="E379" s="271"/>
      <c r="F379" s="271"/>
      <c r="G379" s="271"/>
      <c r="H379" s="115" t="s">
        <v>609</v>
      </c>
    </row>
    <row r="380" spans="1:8" x14ac:dyDescent="0.3">
      <c r="A380" s="263"/>
      <c r="B380" s="270"/>
      <c r="C380" s="264"/>
      <c r="D380" s="264"/>
      <c r="E380" s="271"/>
      <c r="F380" s="271"/>
      <c r="G380" s="271"/>
      <c r="H380" s="115" t="s">
        <v>610</v>
      </c>
    </row>
    <row r="381" spans="1:8" x14ac:dyDescent="0.3">
      <c r="A381" s="263"/>
      <c r="B381" s="270"/>
      <c r="C381" s="264"/>
      <c r="D381" s="264"/>
      <c r="E381" s="271"/>
      <c r="F381" s="271"/>
      <c r="G381" s="271"/>
      <c r="H381" s="115" t="s">
        <v>613</v>
      </c>
    </row>
    <row r="382" spans="1:8" x14ac:dyDescent="0.3">
      <c r="A382" s="263"/>
      <c r="B382" s="270"/>
      <c r="C382" s="264"/>
      <c r="D382" s="264"/>
      <c r="E382" s="271"/>
      <c r="F382" s="271"/>
      <c r="G382" s="271"/>
      <c r="H382" s="115"/>
    </row>
    <row r="383" spans="1:8" x14ac:dyDescent="0.3">
      <c r="A383" s="263"/>
      <c r="B383" s="270"/>
      <c r="C383" s="264"/>
      <c r="D383" s="264"/>
      <c r="E383" s="271"/>
      <c r="F383" s="271"/>
      <c r="G383" s="271"/>
      <c r="H383" s="283" t="s">
        <v>614</v>
      </c>
    </row>
    <row r="384" spans="1:8" x14ac:dyDescent="0.3">
      <c r="A384" s="263"/>
      <c r="B384" s="270"/>
      <c r="C384" s="264"/>
      <c r="D384" s="264"/>
      <c r="E384" s="271"/>
      <c r="F384" s="271"/>
      <c r="G384" s="271"/>
      <c r="H384" s="115" t="s">
        <v>615</v>
      </c>
    </row>
    <row r="385" spans="1:8" x14ac:dyDescent="0.3">
      <c r="A385" s="263"/>
      <c r="B385" s="270"/>
      <c r="C385" s="264"/>
      <c r="D385" s="264"/>
      <c r="E385" s="271"/>
      <c r="F385" s="271"/>
      <c r="G385" s="271"/>
      <c r="H385" s="115" t="s">
        <v>616</v>
      </c>
    </row>
    <row r="386" spans="1:8" x14ac:dyDescent="0.3">
      <c r="A386" s="263"/>
      <c r="B386" s="270"/>
      <c r="C386" s="264"/>
      <c r="D386" s="264"/>
      <c r="E386" s="271"/>
      <c r="F386" s="271"/>
      <c r="G386" s="271"/>
      <c r="H386" s="115" t="s">
        <v>617</v>
      </c>
    </row>
    <row r="387" spans="1:8" x14ac:dyDescent="0.3">
      <c r="A387" s="263"/>
      <c r="B387" s="270"/>
      <c r="C387" s="264"/>
      <c r="D387" s="264"/>
      <c r="E387" s="271"/>
      <c r="F387" s="271"/>
      <c r="G387" s="271"/>
      <c r="H387" s="115" t="s">
        <v>618</v>
      </c>
    </row>
    <row r="388" spans="1:8" x14ac:dyDescent="0.3">
      <c r="A388" s="263"/>
      <c r="B388" s="270"/>
      <c r="C388" s="264"/>
      <c r="D388" s="264"/>
      <c r="E388" s="271"/>
      <c r="F388" s="271"/>
      <c r="G388" s="271"/>
      <c r="H388" s="115" t="s">
        <v>619</v>
      </c>
    </row>
    <row r="389" spans="1:8" x14ac:dyDescent="0.3">
      <c r="A389" s="263"/>
      <c r="B389" s="270"/>
      <c r="C389" s="264"/>
      <c r="D389" s="264"/>
      <c r="E389" s="271"/>
      <c r="F389" s="271"/>
      <c r="G389" s="271"/>
      <c r="H389" s="115"/>
    </row>
    <row r="390" spans="1:8" x14ac:dyDescent="0.3">
      <c r="A390" s="263"/>
      <c r="B390" s="270"/>
      <c r="C390" s="264"/>
      <c r="D390" s="264"/>
      <c r="E390" s="271"/>
      <c r="F390" s="271"/>
      <c r="G390" s="271"/>
      <c r="H390" s="283" t="s">
        <v>620</v>
      </c>
    </row>
    <row r="391" spans="1:8" x14ac:dyDescent="0.3">
      <c r="A391" s="263"/>
      <c r="B391" s="270"/>
      <c r="C391" s="264"/>
      <c r="D391" s="264"/>
      <c r="E391" s="271"/>
      <c r="F391" s="271"/>
      <c r="G391" s="271"/>
      <c r="H391" s="115" t="s">
        <v>621</v>
      </c>
    </row>
    <row r="392" spans="1:8" x14ac:dyDescent="0.3">
      <c r="A392" s="263"/>
      <c r="B392" s="270"/>
      <c r="C392" s="264"/>
      <c r="D392" s="264"/>
      <c r="E392" s="271"/>
      <c r="F392" s="271"/>
      <c r="G392" s="271"/>
      <c r="H392" s="115" t="s">
        <v>623</v>
      </c>
    </row>
    <row r="393" spans="1:8" x14ac:dyDescent="0.3">
      <c r="A393" s="263"/>
      <c r="B393" s="270"/>
      <c r="C393" s="264"/>
      <c r="D393" s="264"/>
      <c r="E393" s="271"/>
      <c r="F393" s="271"/>
      <c r="G393" s="271"/>
      <c r="H393" s="115" t="s">
        <v>622</v>
      </c>
    </row>
    <row r="394" spans="1:8" x14ac:dyDescent="0.3">
      <c r="A394" s="263"/>
      <c r="B394" s="270"/>
      <c r="C394" s="264"/>
      <c r="D394" s="264"/>
      <c r="E394" s="271"/>
      <c r="F394" s="271"/>
      <c r="G394" s="271"/>
      <c r="H394" s="115"/>
    </row>
    <row r="395" spans="1:8" x14ac:dyDescent="0.3">
      <c r="A395" s="263"/>
      <c r="B395" s="270"/>
      <c r="C395" s="264"/>
      <c r="D395" s="264"/>
      <c r="E395" s="271"/>
      <c r="F395" s="271"/>
      <c r="G395" s="271"/>
      <c r="H395" s="283" t="s">
        <v>624</v>
      </c>
    </row>
    <row r="396" spans="1:8" x14ac:dyDescent="0.3">
      <c r="A396" s="263"/>
      <c r="B396" s="270"/>
      <c r="C396" s="264"/>
      <c r="D396" s="264"/>
      <c r="E396" s="271"/>
      <c r="F396" s="271"/>
      <c r="G396" s="271"/>
      <c r="H396" s="115" t="s">
        <v>625</v>
      </c>
    </row>
    <row r="397" spans="1:8" x14ac:dyDescent="0.3">
      <c r="A397" s="263"/>
      <c r="B397" s="270"/>
      <c r="C397" s="264"/>
      <c r="D397" s="264"/>
      <c r="E397" s="271"/>
      <c r="F397" s="271"/>
      <c r="G397" s="271"/>
      <c r="H397" s="115" t="s">
        <v>626</v>
      </c>
    </row>
    <row r="398" spans="1:8" ht="15" customHeight="1" x14ac:dyDescent="0.3">
      <c r="A398" s="263"/>
      <c r="B398" s="270"/>
      <c r="C398" s="264"/>
      <c r="D398" s="264"/>
      <c r="E398" s="271"/>
      <c r="F398" s="271"/>
      <c r="G398" s="271"/>
      <c r="H398" s="115" t="s">
        <v>622</v>
      </c>
    </row>
    <row r="399" spans="1:8" ht="15" customHeight="1" x14ac:dyDescent="0.3">
      <c r="A399" s="263"/>
      <c r="B399" s="270"/>
      <c r="C399" s="264"/>
      <c r="D399" s="264"/>
      <c r="E399" s="271"/>
      <c r="F399" s="271"/>
      <c r="G399" s="271"/>
      <c r="H399" s="115"/>
    </row>
    <row r="400" spans="1:8" ht="15" customHeight="1" x14ac:dyDescent="0.3">
      <c r="A400" s="263"/>
      <c r="B400" s="270"/>
      <c r="C400" s="264"/>
      <c r="D400" s="264"/>
      <c r="E400" s="271"/>
      <c r="F400" s="271"/>
      <c r="G400" s="271"/>
      <c r="H400" s="283" t="s">
        <v>627</v>
      </c>
    </row>
    <row r="401" spans="1:8" x14ac:dyDescent="0.3">
      <c r="A401" s="263"/>
      <c r="B401" s="270"/>
      <c r="C401" s="264"/>
      <c r="D401" s="264"/>
      <c r="E401" s="271"/>
      <c r="F401" s="271"/>
      <c r="G401" s="271"/>
      <c r="H401" s="115" t="s">
        <v>628</v>
      </c>
    </row>
    <row r="402" spans="1:8" x14ac:dyDescent="0.3">
      <c r="A402" s="263"/>
      <c r="B402" s="270"/>
      <c r="C402" s="264"/>
      <c r="D402" s="264"/>
      <c r="E402" s="271"/>
      <c r="F402" s="271"/>
      <c r="G402" s="271"/>
      <c r="H402" s="115" t="s">
        <v>629</v>
      </c>
    </row>
    <row r="403" spans="1:8" x14ac:dyDescent="0.3">
      <c r="A403" s="263"/>
      <c r="B403" s="270"/>
      <c r="C403" s="264"/>
      <c r="D403" s="264"/>
      <c r="E403" s="271"/>
      <c r="F403" s="271"/>
      <c r="G403" s="271"/>
      <c r="H403" s="115" t="s">
        <v>630</v>
      </c>
    </row>
    <row r="404" spans="1:8" x14ac:dyDescent="0.3">
      <c r="A404" s="266"/>
      <c r="B404" s="272"/>
      <c r="C404" s="267"/>
      <c r="D404" s="267"/>
      <c r="E404" s="273"/>
      <c r="F404" s="268"/>
      <c r="G404" s="273"/>
      <c r="H404" s="180"/>
    </row>
    <row r="405" spans="1:8" x14ac:dyDescent="0.3">
      <c r="A405" s="170" t="s">
        <v>197</v>
      </c>
      <c r="B405" s="224" t="s">
        <v>109</v>
      </c>
      <c r="C405" s="171"/>
      <c r="D405" s="171"/>
      <c r="E405" s="172">
        <f>F405</f>
        <v>21154.04</v>
      </c>
      <c r="F405" s="172">
        <f>F407+F410</f>
        <v>21154.04</v>
      </c>
      <c r="G405" s="173">
        <v>0</v>
      </c>
      <c r="H405" s="175" t="s">
        <v>508</v>
      </c>
    </row>
    <row r="406" spans="1:8" x14ac:dyDescent="0.3">
      <c r="A406" s="170"/>
      <c r="B406" s="224" t="s">
        <v>110</v>
      </c>
      <c r="C406" s="171"/>
      <c r="D406" s="171"/>
      <c r="E406" s="190"/>
      <c r="F406" s="172" t="s">
        <v>6</v>
      </c>
      <c r="G406" s="190"/>
      <c r="H406" s="175" t="s">
        <v>509</v>
      </c>
    </row>
    <row r="407" spans="1:8" x14ac:dyDescent="0.3">
      <c r="A407" s="170"/>
      <c r="B407" s="224" t="s">
        <v>30</v>
      </c>
      <c r="C407" s="171"/>
      <c r="D407" s="171"/>
      <c r="E407" s="190"/>
      <c r="F407" s="172">
        <v>18428.86</v>
      </c>
      <c r="G407" s="190"/>
      <c r="H407" s="184"/>
    </row>
    <row r="408" spans="1:8" x14ac:dyDescent="0.3">
      <c r="A408" s="170"/>
      <c r="B408" s="224"/>
      <c r="C408" s="171"/>
      <c r="D408" s="171"/>
      <c r="E408" s="190"/>
      <c r="F408" s="172" t="s">
        <v>41</v>
      </c>
      <c r="G408" s="190"/>
      <c r="H408" s="184"/>
    </row>
    <row r="409" spans="1:8" x14ac:dyDescent="0.3">
      <c r="A409" s="170"/>
      <c r="B409" s="224"/>
      <c r="C409" s="171"/>
      <c r="D409" s="171"/>
      <c r="E409" s="190"/>
      <c r="F409" s="172" t="s">
        <v>42</v>
      </c>
      <c r="G409" s="190"/>
      <c r="H409" s="184"/>
    </row>
    <row r="410" spans="1:8" x14ac:dyDescent="0.3">
      <c r="A410" s="170"/>
      <c r="B410" s="224"/>
      <c r="C410" s="171"/>
      <c r="D410" s="171"/>
      <c r="E410" s="190"/>
      <c r="F410" s="172">
        <v>2725.18</v>
      </c>
      <c r="G410" s="190"/>
      <c r="H410" s="184"/>
    </row>
    <row r="411" spans="1:8" x14ac:dyDescent="0.3">
      <c r="A411" s="170"/>
      <c r="B411" s="224"/>
      <c r="C411" s="171"/>
      <c r="D411" s="171"/>
      <c r="E411" s="190"/>
      <c r="F411" s="172" t="s">
        <v>348</v>
      </c>
      <c r="G411" s="190"/>
      <c r="H411" s="184"/>
    </row>
    <row r="412" spans="1:8" x14ac:dyDescent="0.3">
      <c r="A412" s="176"/>
      <c r="B412" s="225"/>
      <c r="C412" s="177"/>
      <c r="D412" s="177"/>
      <c r="E412" s="235"/>
      <c r="F412" s="178"/>
      <c r="G412" s="235"/>
      <c r="H412" s="180"/>
    </row>
    <row r="413" spans="1:8" x14ac:dyDescent="0.3">
      <c r="A413" s="170" t="s">
        <v>198</v>
      </c>
      <c r="B413" s="224" t="s">
        <v>133</v>
      </c>
      <c r="C413" s="171"/>
      <c r="D413" s="171"/>
      <c r="E413" s="172">
        <f>F413</f>
        <v>16805.96</v>
      </c>
      <c r="F413" s="172">
        <v>16805.96</v>
      </c>
      <c r="G413" s="172">
        <v>0</v>
      </c>
      <c r="H413" s="175" t="s">
        <v>512</v>
      </c>
    </row>
    <row r="414" spans="1:8" x14ac:dyDescent="0.3">
      <c r="A414" s="170"/>
      <c r="B414" s="224" t="s">
        <v>30</v>
      </c>
      <c r="C414" s="171"/>
      <c r="D414" s="171"/>
      <c r="E414" s="190"/>
      <c r="F414" s="172" t="s">
        <v>41</v>
      </c>
      <c r="G414" s="190"/>
      <c r="H414" s="175" t="s">
        <v>510</v>
      </c>
    </row>
    <row r="415" spans="1:8" x14ac:dyDescent="0.3">
      <c r="A415" s="170"/>
      <c r="B415" s="224"/>
      <c r="C415" s="171"/>
      <c r="D415" s="171"/>
      <c r="E415" s="190"/>
      <c r="F415" s="172" t="s">
        <v>42</v>
      </c>
      <c r="G415" s="190"/>
      <c r="H415" s="175" t="s">
        <v>511</v>
      </c>
    </row>
    <row r="416" spans="1:8" x14ac:dyDescent="0.3">
      <c r="A416" s="176"/>
      <c r="B416" s="225"/>
      <c r="C416" s="177"/>
      <c r="D416" s="177"/>
      <c r="E416" s="235"/>
      <c r="F416" s="178"/>
      <c r="G416" s="235"/>
      <c r="H416" s="180"/>
    </row>
    <row r="417" spans="1:11" x14ac:dyDescent="0.3">
      <c r="A417" s="170" t="s">
        <v>212</v>
      </c>
      <c r="B417" s="224" t="s">
        <v>280</v>
      </c>
      <c r="C417" s="171"/>
      <c r="D417" s="171"/>
      <c r="E417" s="172">
        <f>F417</f>
        <v>30000</v>
      </c>
      <c r="F417" s="172">
        <v>30000</v>
      </c>
      <c r="G417" s="172">
        <v>0</v>
      </c>
      <c r="H417" s="175" t="s">
        <v>513</v>
      </c>
    </row>
    <row r="418" spans="1:11" x14ac:dyDescent="0.3">
      <c r="A418" s="170"/>
      <c r="B418" s="224" t="s">
        <v>281</v>
      </c>
      <c r="C418" s="171"/>
      <c r="D418" s="171"/>
      <c r="E418" s="190"/>
      <c r="F418" s="172"/>
      <c r="G418" s="190"/>
      <c r="H418" s="175" t="s">
        <v>514</v>
      </c>
    </row>
    <row r="419" spans="1:11" x14ac:dyDescent="0.3">
      <c r="A419" s="170"/>
      <c r="B419" s="224" t="s">
        <v>30</v>
      </c>
      <c r="C419" s="171"/>
      <c r="D419" s="171"/>
      <c r="E419" s="190"/>
      <c r="F419" s="172"/>
      <c r="G419" s="190"/>
      <c r="H419" s="175" t="s">
        <v>515</v>
      </c>
    </row>
    <row r="420" spans="1:11" x14ac:dyDescent="0.3">
      <c r="A420" s="176"/>
      <c r="B420" s="225"/>
      <c r="C420" s="177"/>
      <c r="D420" s="177"/>
      <c r="E420" s="235"/>
      <c r="F420" s="178"/>
      <c r="G420" s="235"/>
      <c r="H420" s="182"/>
    </row>
    <row r="421" spans="1:11" x14ac:dyDescent="0.3">
      <c r="A421" s="170" t="s">
        <v>215</v>
      </c>
      <c r="B421" s="224" t="s">
        <v>357</v>
      </c>
      <c r="C421" s="171"/>
      <c r="D421" s="171"/>
      <c r="E421" s="172">
        <f>F421</f>
        <v>31000</v>
      </c>
      <c r="F421" s="172">
        <v>31000</v>
      </c>
      <c r="G421" s="190">
        <v>0</v>
      </c>
      <c r="H421" s="175" t="s">
        <v>516</v>
      </c>
    </row>
    <row r="422" spans="1:11" x14ac:dyDescent="0.3">
      <c r="A422" s="170"/>
      <c r="B422" s="224" t="s">
        <v>30</v>
      </c>
      <c r="C422" s="171"/>
      <c r="D422" s="171"/>
      <c r="E422" s="190"/>
      <c r="F422" s="172" t="s">
        <v>41</v>
      </c>
      <c r="G422" s="190"/>
      <c r="H422" s="175" t="s">
        <v>517</v>
      </c>
    </row>
    <row r="423" spans="1:11" x14ac:dyDescent="0.3">
      <c r="A423" s="170"/>
      <c r="B423" s="224"/>
      <c r="C423" s="171"/>
      <c r="D423" s="171"/>
      <c r="E423" s="190"/>
      <c r="F423" s="172" t="s">
        <v>328</v>
      </c>
      <c r="G423" s="190"/>
      <c r="H423" s="175"/>
    </row>
    <row r="424" spans="1:11" x14ac:dyDescent="0.3">
      <c r="A424" s="170"/>
      <c r="B424" s="224"/>
      <c r="C424" s="171"/>
      <c r="D424" s="171"/>
      <c r="E424" s="190"/>
      <c r="F424" s="172" t="s">
        <v>26</v>
      </c>
      <c r="G424" s="190"/>
      <c r="H424" s="175" t="s">
        <v>497</v>
      </c>
    </row>
    <row r="425" spans="1:11" x14ac:dyDescent="0.3">
      <c r="A425" s="170"/>
      <c r="B425" s="224"/>
      <c r="C425" s="171"/>
      <c r="D425" s="171"/>
      <c r="E425" s="190"/>
      <c r="F425" s="172"/>
      <c r="G425" s="190"/>
      <c r="H425" s="175" t="s">
        <v>498</v>
      </c>
    </row>
    <row r="426" spans="1:11" x14ac:dyDescent="0.3">
      <c r="A426" s="176"/>
      <c r="B426" s="225"/>
      <c r="C426" s="177"/>
      <c r="D426" s="177"/>
      <c r="E426" s="235"/>
      <c r="F426" s="235"/>
      <c r="G426" s="235"/>
      <c r="H426" s="180"/>
    </row>
    <row r="427" spans="1:11" x14ac:dyDescent="0.3">
      <c r="A427" s="170" t="s">
        <v>231</v>
      </c>
      <c r="B427" s="171" t="s">
        <v>90</v>
      </c>
      <c r="C427" s="171"/>
      <c r="D427" s="171"/>
      <c r="E427" s="172">
        <f>F427</f>
        <v>16458.259999999998</v>
      </c>
      <c r="F427" s="172">
        <v>16458.259999999998</v>
      </c>
      <c r="G427" s="172">
        <v>0</v>
      </c>
      <c r="H427" s="175" t="s">
        <v>10</v>
      </c>
      <c r="I427" s="22"/>
    </row>
    <row r="428" spans="1:11" x14ac:dyDescent="0.3">
      <c r="A428" s="170"/>
      <c r="B428" s="171" t="s">
        <v>91</v>
      </c>
      <c r="C428" s="171"/>
      <c r="D428" s="171"/>
      <c r="E428" s="172"/>
      <c r="F428" s="172" t="s">
        <v>41</v>
      </c>
      <c r="G428" s="172"/>
      <c r="H428" s="175"/>
      <c r="I428" s="22"/>
    </row>
    <row r="429" spans="1:11" x14ac:dyDescent="0.3">
      <c r="A429" s="170"/>
      <c r="B429" s="224" t="s">
        <v>31</v>
      </c>
      <c r="C429" s="171"/>
      <c r="D429" s="171"/>
      <c r="E429" s="172"/>
      <c r="F429" s="172" t="s">
        <v>42</v>
      </c>
      <c r="G429" s="172"/>
      <c r="H429" s="175"/>
      <c r="I429" s="22"/>
    </row>
    <row r="430" spans="1:11" x14ac:dyDescent="0.3">
      <c r="A430" s="176"/>
      <c r="B430" s="225"/>
      <c r="C430" s="177"/>
      <c r="D430" s="177"/>
      <c r="E430" s="178"/>
      <c r="F430" s="178"/>
      <c r="G430" s="178"/>
      <c r="H430" s="180"/>
      <c r="I430" s="22"/>
      <c r="J430" s="27"/>
      <c r="K430" s="28"/>
    </row>
    <row r="431" spans="1:11" x14ac:dyDescent="0.3">
      <c r="A431" s="170" t="s">
        <v>232</v>
      </c>
      <c r="B431" s="171" t="s">
        <v>143</v>
      </c>
      <c r="C431" s="171"/>
      <c r="D431" s="171"/>
      <c r="E431" s="172">
        <f>F431</f>
        <v>700000</v>
      </c>
      <c r="F431" s="172">
        <v>700000</v>
      </c>
      <c r="G431" s="172">
        <f>5071.17+417027.72</f>
        <v>422098.88999999996</v>
      </c>
      <c r="H431" s="175" t="s">
        <v>395</v>
      </c>
      <c r="I431" s="22"/>
      <c r="J431" s="22"/>
    </row>
    <row r="432" spans="1:11" x14ac:dyDescent="0.3">
      <c r="A432" s="170"/>
      <c r="B432" s="171" t="s">
        <v>144</v>
      </c>
      <c r="C432" s="171"/>
      <c r="D432" s="171"/>
      <c r="E432" s="172"/>
      <c r="F432" s="172" t="s">
        <v>41</v>
      </c>
      <c r="G432" s="172"/>
      <c r="H432" s="175" t="s">
        <v>396</v>
      </c>
      <c r="I432" s="22"/>
      <c r="J432" s="22"/>
    </row>
    <row r="433" spans="1:10" x14ac:dyDescent="0.3">
      <c r="A433" s="170"/>
      <c r="B433" s="171" t="s">
        <v>31</v>
      </c>
      <c r="C433" s="171"/>
      <c r="D433" s="171"/>
      <c r="E433" s="172"/>
      <c r="F433" s="172" t="s">
        <v>128</v>
      </c>
      <c r="G433" s="172"/>
      <c r="H433" s="175" t="s">
        <v>397</v>
      </c>
      <c r="I433" s="22"/>
      <c r="J433" s="22"/>
    </row>
    <row r="434" spans="1:10" x14ac:dyDescent="0.3">
      <c r="A434" s="170"/>
      <c r="B434" s="171"/>
      <c r="C434" s="171"/>
      <c r="D434" s="171"/>
      <c r="E434" s="172"/>
      <c r="F434" s="172" t="s">
        <v>26</v>
      </c>
      <c r="G434" s="172"/>
      <c r="H434" s="175" t="s">
        <v>398</v>
      </c>
      <c r="I434" s="22"/>
      <c r="J434" s="22"/>
    </row>
    <row r="435" spans="1:10" x14ac:dyDescent="0.3">
      <c r="A435" s="176"/>
      <c r="B435" s="177"/>
      <c r="C435" s="177"/>
      <c r="D435" s="177"/>
      <c r="E435" s="178"/>
      <c r="F435" s="178"/>
      <c r="G435" s="178"/>
      <c r="H435" s="180"/>
      <c r="I435" s="22"/>
      <c r="J435" s="22"/>
    </row>
    <row r="436" spans="1:10" x14ac:dyDescent="0.3">
      <c r="A436" s="170" t="s">
        <v>239</v>
      </c>
      <c r="B436" s="171" t="s">
        <v>192</v>
      </c>
      <c r="C436" s="171"/>
      <c r="D436" s="171"/>
      <c r="E436" s="172">
        <f>F436</f>
        <v>20000</v>
      </c>
      <c r="F436" s="172">
        <v>20000</v>
      </c>
      <c r="G436" s="172">
        <v>0</v>
      </c>
      <c r="H436" s="175" t="s">
        <v>12</v>
      </c>
      <c r="I436" s="22"/>
      <c r="J436" s="22"/>
    </row>
    <row r="437" spans="1:10" x14ac:dyDescent="0.3">
      <c r="A437" s="170"/>
      <c r="B437" s="171" t="s">
        <v>31</v>
      </c>
      <c r="C437" s="171"/>
      <c r="D437" s="171"/>
      <c r="E437" s="172"/>
      <c r="F437" s="172" t="s">
        <v>41</v>
      </c>
      <c r="G437" s="172"/>
      <c r="H437" s="175"/>
      <c r="I437" s="22"/>
      <c r="J437" s="22"/>
    </row>
    <row r="438" spans="1:10" x14ac:dyDescent="0.3">
      <c r="A438" s="170"/>
      <c r="B438" s="171"/>
      <c r="C438" s="171"/>
      <c r="D438" s="171"/>
      <c r="E438" s="172"/>
      <c r="F438" s="172" t="s">
        <v>128</v>
      </c>
      <c r="G438" s="172"/>
      <c r="H438" s="175"/>
      <c r="I438" s="22"/>
      <c r="J438" s="22"/>
    </row>
    <row r="439" spans="1:10" x14ac:dyDescent="0.3">
      <c r="A439" s="170"/>
      <c r="B439" s="171"/>
      <c r="C439" s="171"/>
      <c r="D439" s="171"/>
      <c r="E439" s="172"/>
      <c r="F439" s="172" t="s">
        <v>26</v>
      </c>
      <c r="G439" s="172"/>
      <c r="H439" s="175"/>
      <c r="I439" s="22"/>
      <c r="J439" s="22"/>
    </row>
    <row r="440" spans="1:10" x14ac:dyDescent="0.3">
      <c r="A440" s="176"/>
      <c r="B440" s="177"/>
      <c r="C440" s="177"/>
      <c r="D440" s="177"/>
      <c r="E440" s="178"/>
      <c r="F440" s="178"/>
      <c r="G440" s="178"/>
      <c r="H440" s="180"/>
      <c r="I440" s="22"/>
      <c r="J440" s="22"/>
    </row>
    <row r="441" spans="1:10" x14ac:dyDescent="0.3">
      <c r="A441" s="170" t="s">
        <v>244</v>
      </c>
      <c r="B441" s="224" t="s">
        <v>229</v>
      </c>
      <c r="C441" s="171"/>
      <c r="D441" s="171"/>
      <c r="E441" s="172">
        <f>F441</f>
        <v>889000</v>
      </c>
      <c r="F441" s="172">
        <v>889000</v>
      </c>
      <c r="G441" s="172">
        <v>0</v>
      </c>
      <c r="H441" s="175" t="s">
        <v>24</v>
      </c>
      <c r="I441" s="22"/>
      <c r="J441" s="22"/>
    </row>
    <row r="442" spans="1:10" x14ac:dyDescent="0.3">
      <c r="A442" s="170"/>
      <c r="B442" s="224" t="s">
        <v>227</v>
      </c>
      <c r="C442" s="171"/>
      <c r="D442" s="171"/>
      <c r="E442" s="172"/>
      <c r="F442" s="172"/>
      <c r="G442" s="172"/>
      <c r="H442" s="175"/>
      <c r="I442" s="22"/>
      <c r="J442" s="22"/>
    </row>
    <row r="443" spans="1:10" x14ac:dyDescent="0.3">
      <c r="A443" s="170"/>
      <c r="B443" s="224" t="s">
        <v>228</v>
      </c>
      <c r="C443" s="171"/>
      <c r="D443" s="171"/>
      <c r="E443" s="172"/>
      <c r="F443" s="172"/>
      <c r="G443" s="172"/>
      <c r="H443" s="175"/>
      <c r="I443" s="22"/>
      <c r="J443" s="22"/>
    </row>
    <row r="444" spans="1:10" x14ac:dyDescent="0.3">
      <c r="A444" s="170"/>
      <c r="B444" s="171" t="s">
        <v>230</v>
      </c>
      <c r="C444" s="171"/>
      <c r="D444" s="171"/>
      <c r="E444" s="172"/>
      <c r="F444" s="172"/>
      <c r="G444" s="172"/>
      <c r="H444" s="175"/>
      <c r="I444" s="22"/>
      <c r="J444" s="22"/>
    </row>
    <row r="445" spans="1:10" x14ac:dyDescent="0.3">
      <c r="A445" s="176"/>
      <c r="B445" s="177"/>
      <c r="C445" s="177"/>
      <c r="D445" s="177"/>
      <c r="E445" s="178"/>
      <c r="F445" s="178"/>
      <c r="G445" s="178"/>
      <c r="H445" s="180"/>
      <c r="I445" s="22"/>
      <c r="J445" s="22"/>
    </row>
    <row r="446" spans="1:10" x14ac:dyDescent="0.3">
      <c r="A446" s="170" t="s">
        <v>256</v>
      </c>
      <c r="B446" s="171" t="s">
        <v>253</v>
      </c>
      <c r="C446" s="171"/>
      <c r="D446" s="171"/>
      <c r="E446" s="172">
        <f>F446</f>
        <v>10000</v>
      </c>
      <c r="F446" s="172">
        <v>10000</v>
      </c>
      <c r="G446" s="172">
        <v>9830.19</v>
      </c>
      <c r="H446" s="175" t="s">
        <v>544</v>
      </c>
      <c r="I446" s="22"/>
      <c r="J446" s="22"/>
    </row>
    <row r="447" spans="1:10" x14ac:dyDescent="0.3">
      <c r="A447" s="170"/>
      <c r="B447" s="171" t="s">
        <v>254</v>
      </c>
      <c r="C447" s="171"/>
      <c r="D447" s="171"/>
      <c r="E447" s="172"/>
      <c r="F447" s="172"/>
      <c r="G447" s="172"/>
      <c r="H447" s="175" t="s">
        <v>518</v>
      </c>
      <c r="I447" s="22"/>
      <c r="J447" s="22"/>
    </row>
    <row r="448" spans="1:10" x14ac:dyDescent="0.3">
      <c r="A448" s="170"/>
      <c r="B448" s="171" t="s">
        <v>53</v>
      </c>
      <c r="C448" s="171"/>
      <c r="D448" s="171"/>
      <c r="E448" s="172"/>
      <c r="F448" s="172"/>
      <c r="G448" s="172"/>
      <c r="H448" s="175" t="s">
        <v>519</v>
      </c>
      <c r="I448" s="22"/>
      <c r="J448" s="22"/>
    </row>
    <row r="449" spans="1:20" x14ac:dyDescent="0.3">
      <c r="A449" s="170"/>
      <c r="B449" s="171" t="s">
        <v>31</v>
      </c>
      <c r="C449" s="171"/>
      <c r="D449" s="171"/>
      <c r="E449" s="172"/>
      <c r="F449" s="172"/>
      <c r="G449" s="172"/>
      <c r="H449" s="175" t="s">
        <v>482</v>
      </c>
      <c r="I449" s="22"/>
      <c r="J449" s="22"/>
    </row>
    <row r="450" spans="1:20" x14ac:dyDescent="0.3">
      <c r="A450" s="176"/>
      <c r="B450" s="177"/>
      <c r="C450" s="177"/>
      <c r="D450" s="177"/>
      <c r="E450" s="178"/>
      <c r="F450" s="178"/>
      <c r="G450" s="178"/>
      <c r="H450" s="180"/>
      <c r="I450" s="22"/>
      <c r="J450" s="22"/>
    </row>
    <row r="451" spans="1:20" x14ac:dyDescent="0.3">
      <c r="A451" s="170" t="s">
        <v>257</v>
      </c>
      <c r="B451" s="171" t="s">
        <v>282</v>
      </c>
      <c r="C451" s="171"/>
      <c r="D451" s="171"/>
      <c r="E451" s="172">
        <f>F451</f>
        <v>85000</v>
      </c>
      <c r="F451" s="172">
        <v>85000</v>
      </c>
      <c r="G451" s="172">
        <v>0</v>
      </c>
      <c r="H451" s="175" t="s">
        <v>520</v>
      </c>
      <c r="I451" s="22"/>
      <c r="J451" s="22"/>
    </row>
    <row r="452" spans="1:20" x14ac:dyDescent="0.3">
      <c r="A452" s="170"/>
      <c r="B452" s="171" t="s">
        <v>31</v>
      </c>
      <c r="C452" s="171"/>
      <c r="D452" s="171"/>
      <c r="E452" s="172"/>
      <c r="F452" s="172" t="s">
        <v>6</v>
      </c>
      <c r="G452" s="172"/>
      <c r="H452" s="175" t="s">
        <v>521</v>
      </c>
      <c r="I452" s="22"/>
      <c r="J452" s="22"/>
    </row>
    <row r="453" spans="1:20" x14ac:dyDescent="0.3">
      <c r="A453" s="170"/>
      <c r="B453" s="171"/>
      <c r="C453" s="171"/>
      <c r="D453" s="171"/>
      <c r="E453" s="172"/>
      <c r="F453" s="172">
        <v>70000</v>
      </c>
      <c r="G453" s="172"/>
      <c r="H453" s="175" t="s">
        <v>522</v>
      </c>
      <c r="I453" s="22"/>
      <c r="J453" s="22"/>
    </row>
    <row r="454" spans="1:20" x14ac:dyDescent="0.3">
      <c r="A454" s="170"/>
      <c r="B454" s="171"/>
      <c r="C454" s="171"/>
      <c r="D454" s="171"/>
      <c r="E454" s="172"/>
      <c r="F454" s="172" t="s">
        <v>283</v>
      </c>
      <c r="G454" s="172"/>
      <c r="H454" s="175"/>
      <c r="I454" s="22"/>
      <c r="J454" s="22"/>
    </row>
    <row r="455" spans="1:20" x14ac:dyDescent="0.3">
      <c r="A455" s="176"/>
      <c r="B455" s="177"/>
      <c r="C455" s="177"/>
      <c r="D455" s="177"/>
      <c r="E455" s="178"/>
      <c r="F455" s="178"/>
      <c r="G455" s="178"/>
      <c r="H455" s="180"/>
      <c r="I455" s="22"/>
      <c r="J455" s="22"/>
    </row>
    <row r="456" spans="1:20" x14ac:dyDescent="0.3">
      <c r="A456" s="170" t="s">
        <v>258</v>
      </c>
      <c r="B456" s="171" t="s">
        <v>330</v>
      </c>
      <c r="C456" s="171"/>
      <c r="D456" s="171"/>
      <c r="E456" s="172">
        <f>F456</f>
        <v>20000</v>
      </c>
      <c r="F456" s="172">
        <v>20000</v>
      </c>
      <c r="G456" s="172">
        <v>0</v>
      </c>
      <c r="H456" s="175" t="s">
        <v>523</v>
      </c>
      <c r="I456" s="22"/>
      <c r="J456" s="22"/>
    </row>
    <row r="457" spans="1:20" x14ac:dyDescent="0.3">
      <c r="A457" s="170"/>
      <c r="B457" s="171" t="s">
        <v>331</v>
      </c>
      <c r="C457" s="171"/>
      <c r="D457" s="171"/>
      <c r="E457" s="172"/>
      <c r="F457" s="172" t="s">
        <v>48</v>
      </c>
      <c r="G457" s="172"/>
      <c r="H457" s="175" t="s">
        <v>524</v>
      </c>
      <c r="I457" s="22"/>
      <c r="J457" s="22"/>
    </row>
    <row r="458" spans="1:20" x14ac:dyDescent="0.3">
      <c r="A458" s="170"/>
      <c r="B458" s="171" t="s">
        <v>31</v>
      </c>
      <c r="C458" s="171"/>
      <c r="D458" s="171"/>
      <c r="E458" s="172"/>
      <c r="F458" s="172" t="s">
        <v>128</v>
      </c>
      <c r="G458" s="172"/>
      <c r="H458" s="184"/>
      <c r="I458" s="22"/>
      <c r="J458" s="22"/>
    </row>
    <row r="459" spans="1:20" x14ac:dyDescent="0.3">
      <c r="A459" s="170"/>
      <c r="B459" s="171"/>
      <c r="C459" s="171"/>
      <c r="D459" s="171"/>
      <c r="E459" s="172"/>
      <c r="F459" s="172" t="s">
        <v>26</v>
      </c>
      <c r="G459" s="172"/>
      <c r="H459" s="175" t="s">
        <v>525</v>
      </c>
      <c r="I459" s="22"/>
      <c r="J459" s="22"/>
    </row>
    <row r="460" spans="1:20" x14ac:dyDescent="0.3">
      <c r="A460" s="170"/>
      <c r="B460" s="171"/>
      <c r="C460" s="171"/>
      <c r="D460" s="171"/>
      <c r="E460" s="172"/>
      <c r="F460" s="172"/>
      <c r="G460" s="172"/>
      <c r="H460" s="175" t="s">
        <v>498</v>
      </c>
      <c r="I460" s="22"/>
      <c r="J460" s="22"/>
    </row>
    <row r="461" spans="1:20" x14ac:dyDescent="0.3">
      <c r="A461" s="176"/>
      <c r="B461" s="177"/>
      <c r="C461" s="177"/>
      <c r="D461" s="177"/>
      <c r="E461" s="178"/>
      <c r="F461" s="178"/>
      <c r="G461" s="178"/>
      <c r="H461" s="180"/>
      <c r="I461" s="22"/>
      <c r="J461" s="22"/>
    </row>
    <row r="462" spans="1:20" x14ac:dyDescent="0.3">
      <c r="A462" s="170" t="s">
        <v>316</v>
      </c>
      <c r="B462" s="171" t="s">
        <v>334</v>
      </c>
      <c r="C462" s="171"/>
      <c r="D462" s="171"/>
      <c r="E462" s="172">
        <f>F462</f>
        <v>42500</v>
      </c>
      <c r="F462" s="172">
        <f>40000+2500</f>
        <v>42500</v>
      </c>
      <c r="G462" s="172">
        <v>0</v>
      </c>
      <c r="H462" s="175" t="s">
        <v>526</v>
      </c>
      <c r="I462" s="22"/>
      <c r="J462" s="22"/>
    </row>
    <row r="463" spans="1:20" x14ac:dyDescent="0.3">
      <c r="A463" s="170"/>
      <c r="B463" s="171" t="s">
        <v>335</v>
      </c>
      <c r="C463" s="171"/>
      <c r="D463" s="171"/>
      <c r="E463" s="172"/>
      <c r="F463" s="172" t="s">
        <v>48</v>
      </c>
      <c r="G463" s="172"/>
      <c r="H463" s="175" t="s">
        <v>527</v>
      </c>
      <c r="I463" s="22"/>
      <c r="J463" s="22"/>
    </row>
    <row r="464" spans="1:20" x14ac:dyDescent="0.3">
      <c r="A464" s="170"/>
      <c r="B464" s="171" t="s">
        <v>31</v>
      </c>
      <c r="C464" s="171"/>
      <c r="D464" s="171"/>
      <c r="E464" s="172"/>
      <c r="F464" s="172" t="s">
        <v>128</v>
      </c>
      <c r="G464" s="172"/>
      <c r="H464" s="175" t="s">
        <v>528</v>
      </c>
      <c r="I464" s="22"/>
      <c r="J464" s="274"/>
      <c r="K464" s="274"/>
      <c r="L464" s="274"/>
      <c r="M464" s="274"/>
      <c r="N464" s="274"/>
      <c r="O464" s="274"/>
      <c r="P464" s="28"/>
      <c r="Q464" s="28"/>
      <c r="R464" s="28"/>
      <c r="S464" s="28"/>
      <c r="T464" s="28"/>
    </row>
    <row r="465" spans="1:20" x14ac:dyDescent="0.3">
      <c r="A465" s="170"/>
      <c r="B465" s="171"/>
      <c r="C465" s="171"/>
      <c r="D465" s="171"/>
      <c r="E465" s="172"/>
      <c r="F465" s="172" t="s">
        <v>26</v>
      </c>
      <c r="G465" s="172"/>
      <c r="H465" s="175"/>
      <c r="I465" s="22"/>
      <c r="J465" s="274"/>
      <c r="K465" s="274"/>
      <c r="L465" s="274"/>
      <c r="M465" s="274"/>
      <c r="N465" s="274"/>
      <c r="O465" s="274"/>
      <c r="P465" s="28"/>
      <c r="Q465" s="28"/>
      <c r="R465" s="28"/>
      <c r="S465" s="28"/>
      <c r="T465" s="28"/>
    </row>
    <row r="466" spans="1:20" x14ac:dyDescent="0.3">
      <c r="A466" s="170"/>
      <c r="B466" s="171"/>
      <c r="C466" s="171"/>
      <c r="D466" s="171"/>
      <c r="E466" s="172"/>
      <c r="F466" s="172"/>
      <c r="G466" s="172"/>
      <c r="H466" s="175" t="s">
        <v>529</v>
      </c>
      <c r="I466" s="22"/>
      <c r="J466" s="274"/>
      <c r="K466" s="274"/>
      <c r="L466" s="274"/>
      <c r="M466" s="274"/>
      <c r="N466" s="274"/>
      <c r="O466" s="274"/>
      <c r="P466" s="28"/>
      <c r="Q466" s="28"/>
      <c r="R466" s="28"/>
      <c r="S466" s="28"/>
      <c r="T466" s="28"/>
    </row>
    <row r="467" spans="1:20" x14ac:dyDescent="0.3">
      <c r="A467" s="170"/>
      <c r="B467" s="171"/>
      <c r="C467" s="171"/>
      <c r="D467" s="171"/>
      <c r="E467" s="172"/>
      <c r="F467" s="172"/>
      <c r="G467" s="172"/>
      <c r="H467" s="175" t="s">
        <v>530</v>
      </c>
      <c r="I467" s="22"/>
      <c r="J467" s="274"/>
      <c r="K467" s="274"/>
      <c r="L467" s="274"/>
      <c r="M467" s="274"/>
      <c r="N467" s="274"/>
      <c r="O467" s="274"/>
      <c r="P467" s="28"/>
      <c r="Q467" s="28"/>
      <c r="R467" s="28"/>
      <c r="S467" s="28"/>
      <c r="T467" s="28"/>
    </row>
    <row r="468" spans="1:20" x14ac:dyDescent="0.3">
      <c r="A468" s="170"/>
      <c r="B468" s="171"/>
      <c r="C468" s="171"/>
      <c r="D468" s="171"/>
      <c r="E468" s="172"/>
      <c r="F468" s="172"/>
      <c r="G468" s="172"/>
      <c r="H468" s="175" t="s">
        <v>531</v>
      </c>
      <c r="I468" s="22"/>
      <c r="J468" s="274"/>
      <c r="K468" s="274"/>
      <c r="L468" s="274"/>
      <c r="M468" s="274"/>
      <c r="N468" s="274"/>
      <c r="O468" s="274"/>
      <c r="P468" s="28"/>
      <c r="Q468" s="28"/>
      <c r="R468" s="28"/>
      <c r="S468" s="28"/>
      <c r="T468" s="28"/>
    </row>
    <row r="469" spans="1:20" x14ac:dyDescent="0.3">
      <c r="A469" s="170"/>
      <c r="B469" s="171"/>
      <c r="C469" s="171"/>
      <c r="D469" s="171"/>
      <c r="E469" s="172"/>
      <c r="F469" s="172"/>
      <c r="G469" s="172"/>
      <c r="H469" s="175" t="s">
        <v>534</v>
      </c>
      <c r="I469" s="22"/>
      <c r="J469" s="275"/>
      <c r="K469" s="28"/>
      <c r="L469" s="28"/>
      <c r="M469" s="28"/>
      <c r="N469" s="28"/>
      <c r="O469" s="28"/>
      <c r="P469" s="28"/>
      <c r="Q469" s="28"/>
      <c r="R469" s="28"/>
      <c r="S469" s="28"/>
      <c r="T469" s="28"/>
    </row>
    <row r="470" spans="1:20" x14ac:dyDescent="0.3">
      <c r="A470" s="170"/>
      <c r="B470" s="171"/>
      <c r="C470" s="171"/>
      <c r="D470" s="171"/>
      <c r="E470" s="172"/>
      <c r="F470" s="172"/>
      <c r="G470" s="172"/>
      <c r="H470" s="175"/>
      <c r="I470" s="22"/>
      <c r="J470" s="275"/>
      <c r="K470" s="28"/>
      <c r="L470" s="28"/>
      <c r="M470" s="28"/>
      <c r="N470" s="28"/>
      <c r="O470" s="28"/>
      <c r="P470" s="28"/>
      <c r="Q470" s="28"/>
      <c r="R470" s="28"/>
      <c r="S470" s="28"/>
      <c r="T470" s="28"/>
    </row>
    <row r="471" spans="1:20" x14ac:dyDescent="0.3">
      <c r="A471" s="170"/>
      <c r="B471" s="171"/>
      <c r="C471" s="171"/>
      <c r="D471" s="171"/>
      <c r="E471" s="172"/>
      <c r="F471" s="172"/>
      <c r="G471" s="172"/>
      <c r="H471" s="175" t="s">
        <v>525</v>
      </c>
      <c r="I471" s="22"/>
      <c r="J471" s="275"/>
      <c r="K471" s="28"/>
      <c r="L471" s="28"/>
      <c r="M471" s="28"/>
      <c r="N471" s="28"/>
      <c r="O471" s="28"/>
      <c r="P471" s="28"/>
      <c r="Q471" s="28"/>
      <c r="R471" s="28"/>
      <c r="S471" s="28"/>
      <c r="T471" s="28"/>
    </row>
    <row r="472" spans="1:20" x14ac:dyDescent="0.3">
      <c r="A472" s="170"/>
      <c r="B472" s="171"/>
      <c r="C472" s="171"/>
      <c r="D472" s="171"/>
      <c r="E472" s="172"/>
      <c r="F472" s="172"/>
      <c r="G472" s="172"/>
      <c r="H472" s="175" t="s">
        <v>498</v>
      </c>
      <c r="I472" s="22"/>
      <c r="J472" s="275"/>
      <c r="K472" s="28"/>
      <c r="L472" s="28"/>
      <c r="M472" s="28"/>
      <c r="N472" s="28"/>
      <c r="O472" s="28"/>
      <c r="P472" s="28"/>
      <c r="Q472" s="28"/>
      <c r="R472" s="28"/>
      <c r="S472" s="28"/>
      <c r="T472" s="28"/>
    </row>
    <row r="473" spans="1:20" x14ac:dyDescent="0.3">
      <c r="A473" s="176"/>
      <c r="B473" s="177"/>
      <c r="C473" s="177"/>
      <c r="D473" s="177"/>
      <c r="E473" s="178"/>
      <c r="F473" s="178"/>
      <c r="G473" s="178"/>
      <c r="H473" s="180"/>
      <c r="I473" s="22"/>
      <c r="J473" s="22"/>
    </row>
    <row r="474" spans="1:20" x14ac:dyDescent="0.3">
      <c r="A474" s="170" t="s">
        <v>259</v>
      </c>
      <c r="B474" s="171" t="s">
        <v>251</v>
      </c>
      <c r="C474" s="171"/>
      <c r="D474" s="171"/>
      <c r="E474" s="172">
        <f>F474</f>
        <v>169000</v>
      </c>
      <c r="F474" s="172">
        <f>200000-31000</f>
        <v>169000</v>
      </c>
      <c r="G474" s="172">
        <v>0</v>
      </c>
      <c r="H474" s="175" t="s">
        <v>492</v>
      </c>
      <c r="I474" s="22"/>
      <c r="J474" s="22"/>
    </row>
    <row r="475" spans="1:20" x14ac:dyDescent="0.3">
      <c r="A475" s="170"/>
      <c r="B475" s="171" t="s">
        <v>31</v>
      </c>
      <c r="C475" s="171"/>
      <c r="D475" s="171"/>
      <c r="E475" s="172"/>
      <c r="F475" s="172" t="s">
        <v>48</v>
      </c>
      <c r="G475" s="172"/>
      <c r="H475" s="175" t="s">
        <v>491</v>
      </c>
      <c r="I475" s="22"/>
      <c r="J475" s="22"/>
    </row>
    <row r="476" spans="1:20" x14ac:dyDescent="0.3">
      <c r="A476" s="170"/>
      <c r="B476" s="171"/>
      <c r="C476" s="171"/>
      <c r="D476" s="171"/>
      <c r="E476" s="172"/>
      <c r="F476" s="172" t="s">
        <v>128</v>
      </c>
      <c r="G476" s="172"/>
      <c r="H476" s="175"/>
      <c r="I476" s="22"/>
      <c r="J476" s="22"/>
    </row>
    <row r="477" spans="1:20" x14ac:dyDescent="0.3">
      <c r="A477" s="170"/>
      <c r="B477" s="171"/>
      <c r="C477" s="171"/>
      <c r="D477" s="171"/>
      <c r="E477" s="172"/>
      <c r="F477" s="172" t="s">
        <v>26</v>
      </c>
      <c r="G477" s="172"/>
      <c r="H477" s="184"/>
      <c r="I477" s="22"/>
      <c r="J477" s="22"/>
    </row>
    <row r="478" spans="1:20" x14ac:dyDescent="0.3">
      <c r="A478" s="176"/>
      <c r="B478" s="177"/>
      <c r="C478" s="177"/>
      <c r="D478" s="177"/>
      <c r="E478" s="178"/>
      <c r="F478" s="178"/>
      <c r="G478" s="178"/>
      <c r="H478" s="236"/>
      <c r="I478" s="22"/>
      <c r="J478" s="22"/>
    </row>
    <row r="479" spans="1:20" x14ac:dyDescent="0.3">
      <c r="A479" s="170" t="s">
        <v>260</v>
      </c>
      <c r="B479" s="171" t="s">
        <v>358</v>
      </c>
      <c r="C479" s="171"/>
      <c r="D479" s="171"/>
      <c r="E479" s="172">
        <f>F479</f>
        <v>10000</v>
      </c>
      <c r="F479" s="172">
        <v>10000</v>
      </c>
      <c r="G479" s="172">
        <v>0</v>
      </c>
      <c r="H479" s="175" t="s">
        <v>545</v>
      </c>
      <c r="I479" s="22"/>
      <c r="J479" s="22"/>
    </row>
    <row r="480" spans="1:20" x14ac:dyDescent="0.3">
      <c r="A480" s="170"/>
      <c r="B480" s="171" t="s">
        <v>31</v>
      </c>
      <c r="C480" s="171"/>
      <c r="D480" s="171"/>
      <c r="E480" s="172"/>
      <c r="F480" s="172"/>
      <c r="G480" s="172"/>
      <c r="H480" s="175" t="s">
        <v>533</v>
      </c>
      <c r="I480" s="22"/>
      <c r="J480" s="22"/>
    </row>
    <row r="481" spans="1:10" x14ac:dyDescent="0.3">
      <c r="A481" s="176"/>
      <c r="B481" s="177"/>
      <c r="C481" s="177"/>
      <c r="D481" s="177"/>
      <c r="E481" s="178"/>
      <c r="F481" s="178"/>
      <c r="G481" s="178"/>
      <c r="H481" s="180"/>
      <c r="I481" s="22"/>
      <c r="J481" s="22"/>
    </row>
    <row r="482" spans="1:10" ht="18" thickBot="1" x14ac:dyDescent="0.35">
      <c r="A482" s="238"/>
      <c r="B482" s="206" t="s">
        <v>32</v>
      </c>
      <c r="C482" s="206"/>
      <c r="D482" s="206"/>
      <c r="E482" s="207">
        <f>E479+E474+E462+E456+E451+E446+E441+E436+E431+E427+E421+E417+E413+E405+E345+E340+E333+E320+E309+E296+E290+E286+E282+E277+E273+E269+E264</f>
        <v>8523998.5900000017</v>
      </c>
      <c r="F482" s="207">
        <f>F479+F474+F462+F456+F451+F446+F441+F436+F431+F427+F421+F417+F413+F405+F345+F340+F333+F320+F309+F296+F290+F286+F282+F277+F273+F269+F264</f>
        <v>7889362.21</v>
      </c>
      <c r="G482" s="207">
        <f>G479+G474+G462+G456+G451+G446+G441+G436+G431+G427+G421+G417+G413+G405+G345+G340+G333+G320+G309+G296+G290+G286+G282+G277+G273+G269+G264</f>
        <v>2214915.3199999998</v>
      </c>
      <c r="H482" s="208"/>
    </row>
    <row r="483" spans="1:10" x14ac:dyDescent="0.3">
      <c r="A483" s="170"/>
      <c r="B483" s="189" t="s">
        <v>33</v>
      </c>
      <c r="C483" s="189"/>
      <c r="D483" s="189"/>
      <c r="E483" s="190"/>
      <c r="F483" s="190"/>
      <c r="G483" s="190"/>
      <c r="H483" s="175"/>
      <c r="J483" s="24"/>
    </row>
    <row r="484" spans="1:10" x14ac:dyDescent="0.3">
      <c r="A484" s="170"/>
      <c r="B484" s="189" t="s">
        <v>34</v>
      </c>
      <c r="C484" s="189"/>
      <c r="D484" s="189"/>
      <c r="E484" s="190"/>
      <c r="F484" s="172"/>
      <c r="G484" s="190"/>
      <c r="H484" s="121"/>
    </row>
    <row r="485" spans="1:10" ht="18" thickBot="1" x14ac:dyDescent="0.35">
      <c r="A485" s="191"/>
      <c r="B485" s="223" t="s">
        <v>35</v>
      </c>
      <c r="C485" s="192"/>
      <c r="D485" s="192"/>
      <c r="E485" s="193"/>
      <c r="F485" s="193"/>
      <c r="G485" s="193"/>
      <c r="H485" s="194"/>
    </row>
    <row r="486" spans="1:10" x14ac:dyDescent="0.3">
      <c r="A486" s="170" t="s">
        <v>261</v>
      </c>
      <c r="B486" s="224" t="s">
        <v>114</v>
      </c>
      <c r="C486" s="276">
        <v>43906</v>
      </c>
      <c r="D486" s="190" t="s">
        <v>659</v>
      </c>
      <c r="E486" s="172">
        <v>261000</v>
      </c>
      <c r="F486" s="172">
        <f>261000</f>
        <v>261000</v>
      </c>
      <c r="G486" s="172">
        <v>31</v>
      </c>
      <c r="H486" s="175" t="s">
        <v>550</v>
      </c>
    </row>
    <row r="487" spans="1:10" x14ac:dyDescent="0.3">
      <c r="A487" s="170"/>
      <c r="B487" s="224" t="s">
        <v>36</v>
      </c>
      <c r="C487" s="171"/>
      <c r="D487" s="171"/>
      <c r="E487" s="172"/>
      <c r="F487" s="172"/>
      <c r="G487" s="172"/>
      <c r="H487" s="175" t="s">
        <v>577</v>
      </c>
    </row>
    <row r="488" spans="1:10" x14ac:dyDescent="0.3">
      <c r="A488" s="170"/>
      <c r="B488" s="224"/>
      <c r="C488" s="171"/>
      <c r="D488" s="171"/>
      <c r="E488" s="172"/>
      <c r="F488" s="172"/>
      <c r="G488" s="172"/>
      <c r="H488" s="277" t="s">
        <v>660</v>
      </c>
    </row>
    <row r="489" spans="1:10" x14ac:dyDescent="0.3">
      <c r="A489" s="170"/>
      <c r="B489" s="224"/>
      <c r="C489" s="171"/>
      <c r="D489" s="171"/>
      <c r="E489" s="172"/>
      <c r="F489" s="172"/>
      <c r="G489" s="172"/>
      <c r="H489" s="175" t="s">
        <v>578</v>
      </c>
    </row>
    <row r="490" spans="1:10" x14ac:dyDescent="0.3">
      <c r="A490" s="170"/>
      <c r="B490" s="224"/>
      <c r="C490" s="171"/>
      <c r="D490" s="171"/>
      <c r="E490" s="172"/>
      <c r="F490" s="172"/>
      <c r="G490" s="172"/>
      <c r="H490" s="175" t="s">
        <v>579</v>
      </c>
    </row>
    <row r="491" spans="1:10" x14ac:dyDescent="0.3">
      <c r="A491" s="170"/>
      <c r="B491" s="224"/>
      <c r="C491" s="171"/>
      <c r="D491" s="171"/>
      <c r="E491" s="172"/>
      <c r="F491" s="172"/>
      <c r="G491" s="172"/>
      <c r="H491" s="175"/>
    </row>
    <row r="492" spans="1:10" x14ac:dyDescent="0.3">
      <c r="A492" s="170"/>
      <c r="B492" s="224"/>
      <c r="C492" s="171"/>
      <c r="D492" s="171"/>
      <c r="E492" s="172"/>
      <c r="F492" s="172"/>
      <c r="G492" s="172"/>
      <c r="H492" s="175" t="s">
        <v>551</v>
      </c>
    </row>
    <row r="493" spans="1:10" x14ac:dyDescent="0.3">
      <c r="A493" s="170"/>
      <c r="B493" s="224"/>
      <c r="C493" s="171"/>
      <c r="D493" s="171"/>
      <c r="E493" s="172"/>
      <c r="F493" s="172"/>
      <c r="G493" s="172"/>
      <c r="H493" s="183"/>
    </row>
    <row r="494" spans="1:10" x14ac:dyDescent="0.3">
      <c r="A494" s="170"/>
      <c r="B494" s="224"/>
      <c r="C494" s="171"/>
      <c r="D494" s="171"/>
      <c r="E494" s="172"/>
      <c r="F494" s="172"/>
      <c r="G494" s="172"/>
      <c r="H494" s="175" t="s">
        <v>85</v>
      </c>
    </row>
    <row r="495" spans="1:10" x14ac:dyDescent="0.3">
      <c r="A495" s="176"/>
      <c r="B495" s="225"/>
      <c r="C495" s="177"/>
      <c r="D495" s="177"/>
      <c r="E495" s="178"/>
      <c r="F495" s="178"/>
      <c r="G495" s="178"/>
      <c r="H495" s="180"/>
    </row>
    <row r="496" spans="1:10" x14ac:dyDescent="0.3">
      <c r="A496" s="170" t="s">
        <v>295</v>
      </c>
      <c r="B496" s="224" t="s">
        <v>218</v>
      </c>
      <c r="C496" s="171"/>
      <c r="D496" s="171"/>
      <c r="E496" s="172">
        <f>F496</f>
        <v>40566.06</v>
      </c>
      <c r="F496" s="172">
        <f>F498+F501</f>
        <v>40566.06</v>
      </c>
      <c r="G496" s="172">
        <v>21600</v>
      </c>
      <c r="H496" s="175" t="s">
        <v>490</v>
      </c>
    </row>
    <row r="497" spans="1:8" x14ac:dyDescent="0.3">
      <c r="A497" s="170"/>
      <c r="B497" s="224" t="s">
        <v>219</v>
      </c>
      <c r="C497" s="171"/>
      <c r="D497" s="171"/>
      <c r="E497" s="172"/>
      <c r="F497" s="172" t="s">
        <v>6</v>
      </c>
      <c r="G497" s="172"/>
      <c r="H497" s="175" t="s">
        <v>580</v>
      </c>
    </row>
    <row r="498" spans="1:8" x14ac:dyDescent="0.3">
      <c r="A498" s="170"/>
      <c r="B498" s="224" t="s">
        <v>36</v>
      </c>
      <c r="C498" s="171"/>
      <c r="D498" s="171"/>
      <c r="E498" s="172"/>
      <c r="F498" s="172">
        <v>32566.06</v>
      </c>
      <c r="G498" s="172"/>
      <c r="H498" s="175"/>
    </row>
    <row r="499" spans="1:8" x14ac:dyDescent="0.3">
      <c r="A499" s="170"/>
      <c r="B499" s="224"/>
      <c r="C499" s="171"/>
      <c r="D499" s="171"/>
      <c r="E499" s="172"/>
      <c r="F499" s="172" t="s">
        <v>48</v>
      </c>
      <c r="G499" s="172"/>
      <c r="H499" s="175"/>
    </row>
    <row r="500" spans="1:8" x14ac:dyDescent="0.3">
      <c r="A500" s="170"/>
      <c r="B500" s="224"/>
      <c r="C500" s="171"/>
      <c r="D500" s="171"/>
      <c r="E500" s="172"/>
      <c r="F500" s="172" t="s">
        <v>42</v>
      </c>
      <c r="G500" s="172"/>
      <c r="H500" s="175"/>
    </row>
    <row r="501" spans="1:8" x14ac:dyDescent="0.3">
      <c r="A501" s="170"/>
      <c r="B501" s="224"/>
      <c r="C501" s="171"/>
      <c r="D501" s="171"/>
      <c r="E501" s="172"/>
      <c r="F501" s="172">
        <v>8000</v>
      </c>
      <c r="G501" s="172"/>
      <c r="H501" s="175"/>
    </row>
    <row r="502" spans="1:8" x14ac:dyDescent="0.3">
      <c r="A502" s="170"/>
      <c r="B502" s="224"/>
      <c r="C502" s="171"/>
      <c r="D502" s="171"/>
      <c r="E502" s="172"/>
      <c r="F502" s="172" t="s">
        <v>50</v>
      </c>
      <c r="G502" s="172"/>
      <c r="H502" s="175"/>
    </row>
    <row r="503" spans="1:8" x14ac:dyDescent="0.3">
      <c r="A503" s="170"/>
      <c r="B503" s="224"/>
      <c r="C503" s="171"/>
      <c r="D503" s="171"/>
      <c r="E503" s="172"/>
      <c r="F503" s="172" t="s">
        <v>51</v>
      </c>
      <c r="G503" s="172"/>
      <c r="H503" s="175"/>
    </row>
    <row r="504" spans="1:8" x14ac:dyDescent="0.3">
      <c r="A504" s="176"/>
      <c r="B504" s="225"/>
      <c r="C504" s="177"/>
      <c r="D504" s="177"/>
      <c r="E504" s="178"/>
      <c r="F504" s="178"/>
      <c r="G504" s="178"/>
      <c r="H504" s="180"/>
    </row>
    <row r="505" spans="1:8" x14ac:dyDescent="0.3">
      <c r="A505" s="218" t="s">
        <v>296</v>
      </c>
      <c r="B505" s="219" t="s">
        <v>92</v>
      </c>
      <c r="C505" s="187"/>
      <c r="D505" s="187"/>
      <c r="E505" s="239">
        <f>F505</f>
        <v>19005.89</v>
      </c>
      <c r="F505" s="239">
        <v>19005.89</v>
      </c>
      <c r="G505" s="239">
        <f>861+17500</f>
        <v>18361</v>
      </c>
      <c r="H505" s="174" t="s">
        <v>552</v>
      </c>
    </row>
    <row r="506" spans="1:8" x14ac:dyDescent="0.3">
      <c r="A506" s="170"/>
      <c r="B506" s="224" t="s">
        <v>36</v>
      </c>
      <c r="C506" s="171"/>
      <c r="D506" s="171"/>
      <c r="E506" s="172"/>
      <c r="F506" s="172" t="s">
        <v>48</v>
      </c>
      <c r="G506" s="172"/>
      <c r="H506" s="175" t="s">
        <v>553</v>
      </c>
    </row>
    <row r="507" spans="1:8" x14ac:dyDescent="0.3">
      <c r="A507" s="170"/>
      <c r="B507" s="224"/>
      <c r="C507" s="171"/>
      <c r="D507" s="171"/>
      <c r="E507" s="172"/>
      <c r="F507" s="172" t="s">
        <v>42</v>
      </c>
      <c r="G507" s="172"/>
      <c r="H507" s="175" t="s">
        <v>399</v>
      </c>
    </row>
    <row r="508" spans="1:8" x14ac:dyDescent="0.3">
      <c r="A508" s="170"/>
      <c r="B508" s="224"/>
      <c r="C508" s="171"/>
      <c r="D508" s="171"/>
      <c r="E508" s="172"/>
      <c r="F508" s="172"/>
      <c r="G508" s="172"/>
      <c r="H508" s="175" t="s">
        <v>400</v>
      </c>
    </row>
    <row r="509" spans="1:8" x14ac:dyDescent="0.3">
      <c r="A509" s="170"/>
      <c r="B509" s="224"/>
      <c r="C509" s="171"/>
      <c r="D509" s="171"/>
      <c r="E509" s="172"/>
      <c r="F509" s="172"/>
      <c r="G509" s="172"/>
      <c r="H509" s="175" t="s">
        <v>554</v>
      </c>
    </row>
    <row r="510" spans="1:8" x14ac:dyDescent="0.3">
      <c r="A510" s="176"/>
      <c r="B510" s="225"/>
      <c r="C510" s="177"/>
      <c r="D510" s="177"/>
      <c r="E510" s="178"/>
      <c r="F510" s="178"/>
      <c r="G510" s="178"/>
      <c r="H510" s="180"/>
    </row>
    <row r="511" spans="1:8" x14ac:dyDescent="0.3">
      <c r="A511" s="170" t="s">
        <v>297</v>
      </c>
      <c r="B511" s="224" t="s">
        <v>93</v>
      </c>
      <c r="C511" s="171"/>
      <c r="D511" s="171"/>
      <c r="E511" s="172">
        <f>F511</f>
        <v>10874.57</v>
      </c>
      <c r="F511" s="172">
        <v>10874.57</v>
      </c>
      <c r="G511" s="172">
        <v>0</v>
      </c>
      <c r="H511" s="175" t="s">
        <v>12</v>
      </c>
    </row>
    <row r="512" spans="1:8" x14ac:dyDescent="0.3">
      <c r="A512" s="170"/>
      <c r="B512" s="224" t="s">
        <v>36</v>
      </c>
      <c r="C512" s="171"/>
      <c r="D512" s="171"/>
      <c r="E512" s="172"/>
      <c r="F512" s="172" t="s">
        <v>48</v>
      </c>
      <c r="G512" s="172"/>
      <c r="H512" s="175"/>
    </row>
    <row r="513" spans="1:8" x14ac:dyDescent="0.3">
      <c r="A513" s="170"/>
      <c r="B513" s="224"/>
      <c r="C513" s="171"/>
      <c r="D513" s="171"/>
      <c r="E513" s="172"/>
      <c r="F513" s="172" t="s">
        <v>42</v>
      </c>
      <c r="G513" s="172"/>
      <c r="H513" s="175"/>
    </row>
    <row r="514" spans="1:8" x14ac:dyDescent="0.3">
      <c r="A514" s="266"/>
      <c r="B514" s="272"/>
      <c r="C514" s="267"/>
      <c r="D514" s="267"/>
      <c r="E514" s="268"/>
      <c r="F514" s="268"/>
      <c r="G514" s="268"/>
      <c r="H514" s="269"/>
    </row>
    <row r="515" spans="1:8" x14ac:dyDescent="0.3">
      <c r="A515" s="170" t="s">
        <v>298</v>
      </c>
      <c r="B515" s="224" t="s">
        <v>94</v>
      </c>
      <c r="C515" s="171"/>
      <c r="D515" s="171"/>
      <c r="E515" s="172">
        <f>F515+E517</f>
        <v>20343.64</v>
      </c>
      <c r="F515" s="172">
        <f>F517+F519</f>
        <v>15343.64</v>
      </c>
      <c r="G515" s="172">
        <v>492</v>
      </c>
      <c r="H515" s="175" t="s">
        <v>375</v>
      </c>
    </row>
    <row r="516" spans="1:8" x14ac:dyDescent="0.3">
      <c r="A516" s="170"/>
      <c r="B516" s="224" t="s">
        <v>113</v>
      </c>
      <c r="C516" s="171"/>
      <c r="D516" s="171"/>
      <c r="E516" s="172" t="s">
        <v>6</v>
      </c>
      <c r="F516" s="172" t="s">
        <v>285</v>
      </c>
      <c r="G516" s="172"/>
      <c r="H516" s="175" t="s">
        <v>378</v>
      </c>
    </row>
    <row r="517" spans="1:8" x14ac:dyDescent="0.3">
      <c r="A517" s="170"/>
      <c r="B517" s="224" t="s">
        <v>36</v>
      </c>
      <c r="C517" s="171"/>
      <c r="D517" s="171"/>
      <c r="E517" s="172">
        <v>5000</v>
      </c>
      <c r="F517" s="172">
        <v>11829.09</v>
      </c>
      <c r="G517" s="172"/>
      <c r="H517" s="175" t="s">
        <v>376</v>
      </c>
    </row>
    <row r="518" spans="1:8" x14ac:dyDescent="0.3">
      <c r="A518" s="170"/>
      <c r="B518" s="224"/>
      <c r="C518" s="171"/>
      <c r="D518" s="171"/>
      <c r="E518" s="172" t="s">
        <v>283</v>
      </c>
      <c r="F518" s="172" t="s">
        <v>286</v>
      </c>
      <c r="G518" s="172"/>
      <c r="H518" s="175" t="s">
        <v>570</v>
      </c>
    </row>
    <row r="519" spans="1:8" x14ac:dyDescent="0.3">
      <c r="A519" s="170"/>
      <c r="B519" s="224"/>
      <c r="C519" s="171"/>
      <c r="D519" s="171"/>
      <c r="E519" s="172"/>
      <c r="F519" s="172">
        <v>3514.55</v>
      </c>
      <c r="G519" s="172"/>
      <c r="H519" s="175" t="s">
        <v>377</v>
      </c>
    </row>
    <row r="520" spans="1:8" x14ac:dyDescent="0.3">
      <c r="A520" s="170"/>
      <c r="B520" s="224"/>
      <c r="C520" s="171"/>
      <c r="D520" s="171"/>
      <c r="E520" s="172"/>
      <c r="F520" s="172" t="s">
        <v>287</v>
      </c>
      <c r="G520" s="172"/>
      <c r="H520" s="217"/>
    </row>
    <row r="521" spans="1:8" x14ac:dyDescent="0.3">
      <c r="A521" s="170"/>
      <c r="B521" s="224"/>
      <c r="C521" s="171"/>
      <c r="D521" s="171"/>
      <c r="E521" s="172"/>
      <c r="F521" s="172"/>
      <c r="G521" s="172"/>
      <c r="H521" s="237" t="s">
        <v>571</v>
      </c>
    </row>
    <row r="522" spans="1:8" x14ac:dyDescent="0.3">
      <c r="A522" s="176"/>
      <c r="B522" s="225"/>
      <c r="C522" s="177"/>
      <c r="D522" s="177"/>
      <c r="E522" s="178"/>
      <c r="F522" s="178"/>
      <c r="G522" s="178"/>
      <c r="H522" s="180"/>
    </row>
    <row r="523" spans="1:8" x14ac:dyDescent="0.3">
      <c r="A523" s="170" t="s">
        <v>299</v>
      </c>
      <c r="B523" s="224" t="s">
        <v>135</v>
      </c>
      <c r="C523" s="171"/>
      <c r="D523" s="171"/>
      <c r="E523" s="172">
        <f>F523</f>
        <v>17527.25</v>
      </c>
      <c r="F523" s="172">
        <v>17527.25</v>
      </c>
      <c r="G523" s="172">
        <v>0</v>
      </c>
      <c r="H523" s="175" t="s">
        <v>387</v>
      </c>
    </row>
    <row r="524" spans="1:8" x14ac:dyDescent="0.3">
      <c r="A524" s="240"/>
      <c r="B524" s="224" t="s">
        <v>220</v>
      </c>
      <c r="C524" s="171"/>
      <c r="D524" s="171"/>
      <c r="E524" s="241"/>
      <c r="F524" s="172" t="s">
        <v>41</v>
      </c>
      <c r="G524" s="241"/>
      <c r="H524" s="175" t="s">
        <v>388</v>
      </c>
    </row>
    <row r="525" spans="1:8" x14ac:dyDescent="0.3">
      <c r="A525" s="170"/>
      <c r="B525" s="224" t="s">
        <v>36</v>
      </c>
      <c r="C525" s="171"/>
      <c r="D525" s="171"/>
      <c r="E525" s="172"/>
      <c r="F525" s="172" t="s">
        <v>42</v>
      </c>
      <c r="G525" s="172"/>
      <c r="H525" s="175" t="s">
        <v>389</v>
      </c>
    </row>
    <row r="526" spans="1:8" x14ac:dyDescent="0.3">
      <c r="A526" s="176"/>
      <c r="B526" s="225"/>
      <c r="C526" s="177"/>
      <c r="D526" s="177"/>
      <c r="E526" s="178"/>
      <c r="F526" s="178"/>
      <c r="G526" s="178"/>
      <c r="H526" s="180"/>
    </row>
    <row r="527" spans="1:8" x14ac:dyDescent="0.3">
      <c r="A527" s="170" t="s">
        <v>300</v>
      </c>
      <c r="B527" s="224" t="s">
        <v>349</v>
      </c>
      <c r="C527" s="171"/>
      <c r="D527" s="171"/>
      <c r="E527" s="172">
        <f>F527</f>
        <v>15399.46</v>
      </c>
      <c r="F527" s="172">
        <v>15399.46</v>
      </c>
      <c r="G527" s="172">
        <v>0</v>
      </c>
      <c r="H527" s="175" t="s">
        <v>270</v>
      </c>
    </row>
    <row r="528" spans="1:8" x14ac:dyDescent="0.3">
      <c r="A528" s="170"/>
      <c r="B528" s="224" t="s">
        <v>350</v>
      </c>
      <c r="C528" s="171"/>
      <c r="D528" s="171"/>
      <c r="E528" s="172"/>
      <c r="F528" s="172" t="s">
        <v>41</v>
      </c>
      <c r="G528" s="172"/>
      <c r="H528" s="242"/>
    </row>
    <row r="529" spans="1:10" x14ac:dyDescent="0.3">
      <c r="A529" s="170"/>
      <c r="B529" s="224" t="s">
        <v>36</v>
      </c>
      <c r="C529" s="171"/>
      <c r="D529" s="171"/>
      <c r="E529" s="172"/>
      <c r="F529" s="172" t="s">
        <v>42</v>
      </c>
      <c r="G529" s="172"/>
      <c r="H529" s="243"/>
    </row>
    <row r="530" spans="1:10" x14ac:dyDescent="0.3">
      <c r="A530" s="176"/>
      <c r="B530" s="244"/>
      <c r="C530" s="245"/>
      <c r="D530" s="245"/>
      <c r="E530" s="234"/>
      <c r="F530" s="234"/>
      <c r="G530" s="234"/>
      <c r="H530" s="246"/>
    </row>
    <row r="531" spans="1:10" x14ac:dyDescent="0.3">
      <c r="A531" s="170" t="s">
        <v>301</v>
      </c>
      <c r="B531" s="224" t="s">
        <v>131</v>
      </c>
      <c r="C531" s="171"/>
      <c r="D531" s="171"/>
      <c r="E531" s="172">
        <f>F531</f>
        <v>130000</v>
      </c>
      <c r="F531" s="172">
        <v>130000</v>
      </c>
      <c r="G531" s="172">
        <v>0</v>
      </c>
      <c r="H531" s="175" t="s">
        <v>130</v>
      </c>
      <c r="I531" s="22"/>
      <c r="J531" s="24"/>
    </row>
    <row r="532" spans="1:10" x14ac:dyDescent="0.3">
      <c r="A532" s="170"/>
      <c r="B532" s="224" t="s">
        <v>129</v>
      </c>
      <c r="C532" s="171"/>
      <c r="D532" s="171"/>
      <c r="E532" s="172"/>
      <c r="F532" s="172"/>
      <c r="G532" s="172"/>
      <c r="H532" s="175"/>
      <c r="I532" s="22"/>
    </row>
    <row r="533" spans="1:10" x14ac:dyDescent="0.3">
      <c r="A533" s="176"/>
      <c r="B533" s="225"/>
      <c r="C533" s="177"/>
      <c r="D533" s="177"/>
      <c r="E533" s="178"/>
      <c r="F533" s="178"/>
      <c r="G533" s="178"/>
      <c r="H533" s="180"/>
    </row>
    <row r="534" spans="1:10" ht="18" thickBot="1" x14ac:dyDescent="0.35">
      <c r="A534" s="191"/>
      <c r="B534" s="247" t="s">
        <v>37</v>
      </c>
      <c r="C534" s="206"/>
      <c r="D534" s="206"/>
      <c r="E534" s="207">
        <f>+E527+E523+E515+E511+E505+E496+E486+E531</f>
        <v>514716.87</v>
      </c>
      <c r="F534" s="207">
        <f>F486+F496+F505+F511+F515+F523+F531+F527</f>
        <v>509716.87000000005</v>
      </c>
      <c r="G534" s="207">
        <f>G531+G527+G523+G515+G511+G505+G496+G486</f>
        <v>40484</v>
      </c>
      <c r="H534" s="208"/>
      <c r="J534" s="24"/>
    </row>
    <row r="535" spans="1:10" x14ac:dyDescent="0.3">
      <c r="A535" s="170"/>
      <c r="B535" s="220" t="s">
        <v>38</v>
      </c>
      <c r="C535" s="189"/>
      <c r="D535" s="189"/>
      <c r="E535" s="190"/>
      <c r="F535" s="190"/>
      <c r="G535" s="190"/>
      <c r="H535" s="175" t="s">
        <v>9</v>
      </c>
    </row>
    <row r="536" spans="1:10" ht="18" thickBot="1" x14ac:dyDescent="0.35">
      <c r="A536" s="191"/>
      <c r="B536" s="223" t="s">
        <v>39</v>
      </c>
      <c r="C536" s="192"/>
      <c r="D536" s="192"/>
      <c r="E536" s="193"/>
      <c r="F536" s="193"/>
      <c r="G536" s="193"/>
      <c r="H536" s="194"/>
    </row>
    <row r="537" spans="1:10" x14ac:dyDescent="0.3">
      <c r="A537" s="248" t="s">
        <v>307</v>
      </c>
      <c r="B537" s="224" t="s">
        <v>95</v>
      </c>
      <c r="C537" s="171"/>
      <c r="D537" s="171"/>
      <c r="E537" s="172">
        <f>F537</f>
        <v>45300.68</v>
      </c>
      <c r="F537" s="172">
        <f>F539+F542+15500</f>
        <v>45300.68</v>
      </c>
      <c r="G537" s="172">
        <v>0</v>
      </c>
      <c r="H537" s="121" t="s">
        <v>557</v>
      </c>
    </row>
    <row r="538" spans="1:10" x14ac:dyDescent="0.3">
      <c r="A538" s="249"/>
      <c r="B538" s="224" t="s">
        <v>96</v>
      </c>
      <c r="C538" s="171"/>
      <c r="D538" s="171"/>
      <c r="E538" s="172"/>
      <c r="F538" s="172" t="s">
        <v>6</v>
      </c>
      <c r="G538" s="172"/>
      <c r="H538" s="121" t="s">
        <v>561</v>
      </c>
    </row>
    <row r="539" spans="1:10" x14ac:dyDescent="0.3">
      <c r="A539" s="249"/>
      <c r="B539" s="224" t="s">
        <v>97</v>
      </c>
      <c r="C539" s="171"/>
      <c r="D539" s="171"/>
      <c r="E539" s="172"/>
      <c r="F539" s="172">
        <v>27300.68</v>
      </c>
      <c r="G539" s="172"/>
      <c r="H539" s="121" t="s">
        <v>558</v>
      </c>
    </row>
    <row r="540" spans="1:10" x14ac:dyDescent="0.3">
      <c r="A540" s="249"/>
      <c r="B540" s="224"/>
      <c r="C540" s="171"/>
      <c r="D540" s="171"/>
      <c r="E540" s="172"/>
      <c r="F540" s="172" t="s">
        <v>48</v>
      </c>
      <c r="G540" s="172"/>
      <c r="H540" s="121" t="s">
        <v>559</v>
      </c>
    </row>
    <row r="541" spans="1:10" x14ac:dyDescent="0.3">
      <c r="A541" s="249"/>
      <c r="B541" s="224"/>
      <c r="C541" s="171"/>
      <c r="D541" s="171"/>
      <c r="E541" s="172"/>
      <c r="F541" s="172" t="s">
        <v>42</v>
      </c>
      <c r="G541" s="172"/>
      <c r="H541" s="121" t="s">
        <v>560</v>
      </c>
    </row>
    <row r="542" spans="1:10" x14ac:dyDescent="0.3">
      <c r="A542" s="249"/>
      <c r="B542" s="224"/>
      <c r="C542" s="171"/>
      <c r="D542" s="171"/>
      <c r="E542" s="172"/>
      <c r="F542" s="172">
        <v>2500</v>
      </c>
      <c r="G542" s="172"/>
      <c r="H542" s="121" t="s">
        <v>581</v>
      </c>
    </row>
    <row r="543" spans="1:10" x14ac:dyDescent="0.3">
      <c r="A543" s="249"/>
      <c r="B543" s="224"/>
      <c r="C543" s="171"/>
      <c r="D543" s="171"/>
      <c r="E543" s="172"/>
      <c r="F543" s="172" t="s">
        <v>306</v>
      </c>
      <c r="G543" s="172"/>
      <c r="H543" s="121"/>
    </row>
    <row r="544" spans="1:10" x14ac:dyDescent="0.3">
      <c r="A544" s="249"/>
      <c r="B544" s="224"/>
      <c r="C544" s="171"/>
      <c r="D544" s="171"/>
      <c r="E544" s="172"/>
      <c r="F544" s="172" t="s">
        <v>51</v>
      </c>
      <c r="G544" s="172"/>
      <c r="H544" s="121"/>
    </row>
    <row r="545" spans="1:12" x14ac:dyDescent="0.3">
      <c r="A545" s="251"/>
      <c r="B545" s="225"/>
      <c r="C545" s="177"/>
      <c r="D545" s="177"/>
      <c r="E545" s="178"/>
      <c r="F545" s="178"/>
      <c r="G545" s="178"/>
      <c r="H545" s="252"/>
    </row>
    <row r="546" spans="1:12" x14ac:dyDescent="0.3">
      <c r="A546" s="248" t="s">
        <v>337</v>
      </c>
      <c r="B546" s="224" t="s">
        <v>145</v>
      </c>
      <c r="C546" s="171"/>
      <c r="D546" s="171"/>
      <c r="E546" s="172">
        <f>F546</f>
        <v>23874.57</v>
      </c>
      <c r="F546" s="172">
        <v>23874.57</v>
      </c>
      <c r="G546" s="172">
        <v>23800</v>
      </c>
      <c r="H546" s="175" t="s">
        <v>569</v>
      </c>
    </row>
    <row r="547" spans="1:12" x14ac:dyDescent="0.3">
      <c r="A547" s="248"/>
      <c r="B547" s="224" t="s">
        <v>146</v>
      </c>
      <c r="C547" s="171"/>
      <c r="D547" s="171"/>
      <c r="E547" s="172"/>
      <c r="F547" s="172" t="s">
        <v>48</v>
      </c>
      <c r="G547" s="172"/>
      <c r="H547" s="265"/>
    </row>
    <row r="548" spans="1:12" x14ac:dyDescent="0.3">
      <c r="A548" s="248"/>
      <c r="B548" s="224" t="s">
        <v>97</v>
      </c>
      <c r="C548" s="171"/>
      <c r="D548" s="171"/>
      <c r="E548" s="172"/>
      <c r="F548" s="172" t="s">
        <v>42</v>
      </c>
      <c r="G548" s="172"/>
      <c r="H548" s="121"/>
    </row>
    <row r="549" spans="1:12" x14ac:dyDescent="0.3">
      <c r="A549" s="251"/>
      <c r="B549" s="225"/>
      <c r="C549" s="177"/>
      <c r="D549" s="177"/>
      <c r="E549" s="178"/>
      <c r="F549" s="178"/>
      <c r="G549" s="178"/>
      <c r="H549" s="253"/>
    </row>
    <row r="550" spans="1:12" x14ac:dyDescent="0.3">
      <c r="A550" s="248" t="s">
        <v>338</v>
      </c>
      <c r="B550" s="224" t="s">
        <v>98</v>
      </c>
      <c r="C550" s="171"/>
      <c r="D550" s="171"/>
      <c r="E550" s="172">
        <f>F550</f>
        <v>29661.32</v>
      </c>
      <c r="F550" s="172">
        <f>F552+F555</f>
        <v>29661.32</v>
      </c>
      <c r="G550" s="172">
        <v>0</v>
      </c>
      <c r="H550" s="121" t="s">
        <v>567</v>
      </c>
      <c r="J550" s="24"/>
    </row>
    <row r="551" spans="1:12" x14ac:dyDescent="0.3">
      <c r="A551" s="248"/>
      <c r="B551" s="224" t="s">
        <v>97</v>
      </c>
      <c r="C551" s="171"/>
      <c r="D551" s="171"/>
      <c r="E551" s="172"/>
      <c r="F551" s="172" t="s">
        <v>6</v>
      </c>
      <c r="G551" s="172"/>
      <c r="H551" s="121" t="s">
        <v>568</v>
      </c>
      <c r="J551" s="24"/>
      <c r="K551" s="24"/>
      <c r="L551" s="24"/>
    </row>
    <row r="552" spans="1:12" x14ac:dyDescent="0.3">
      <c r="A552" s="248"/>
      <c r="B552" s="224"/>
      <c r="C552" s="171"/>
      <c r="D552" s="171"/>
      <c r="E552" s="172"/>
      <c r="F552" s="172">
        <v>27661.32</v>
      </c>
      <c r="G552" s="172"/>
      <c r="H552" s="121"/>
      <c r="J552" s="24"/>
    </row>
    <row r="553" spans="1:12" x14ac:dyDescent="0.3">
      <c r="A553" s="248"/>
      <c r="B553" s="224"/>
      <c r="C553" s="171"/>
      <c r="D553" s="171"/>
      <c r="E553" s="172"/>
      <c r="F553" s="172" t="s">
        <v>41</v>
      </c>
      <c r="G553" s="172"/>
      <c r="H553" s="121"/>
    </row>
    <row r="554" spans="1:12" x14ac:dyDescent="0.3">
      <c r="A554" s="248"/>
      <c r="B554" s="224"/>
      <c r="C554" s="171"/>
      <c r="D554" s="171"/>
      <c r="E554" s="172"/>
      <c r="F554" s="172" t="s">
        <v>42</v>
      </c>
      <c r="G554" s="172"/>
      <c r="H554" s="121"/>
    </row>
    <row r="555" spans="1:12" x14ac:dyDescent="0.3">
      <c r="A555" s="248"/>
      <c r="B555" s="224"/>
      <c r="C555" s="171"/>
      <c r="D555" s="171"/>
      <c r="E555" s="172"/>
      <c r="F555" s="172">
        <v>2000</v>
      </c>
      <c r="G555" s="172"/>
      <c r="H555" s="121"/>
    </row>
    <row r="556" spans="1:12" x14ac:dyDescent="0.3">
      <c r="A556" s="248"/>
      <c r="B556" s="224"/>
      <c r="C556" s="171"/>
      <c r="D556" s="171"/>
      <c r="E556" s="172"/>
      <c r="F556" s="172" t="s">
        <v>50</v>
      </c>
      <c r="G556" s="172"/>
      <c r="H556" s="121"/>
    </row>
    <row r="557" spans="1:12" x14ac:dyDescent="0.3">
      <c r="A557" s="248"/>
      <c r="B557" s="224"/>
      <c r="C557" s="171"/>
      <c r="D557" s="171"/>
      <c r="E557" s="172"/>
      <c r="F557" s="172" t="s">
        <v>99</v>
      </c>
      <c r="G557" s="172"/>
      <c r="H557" s="121"/>
    </row>
    <row r="558" spans="1:12" x14ac:dyDescent="0.3">
      <c r="A558" s="251"/>
      <c r="B558" s="225"/>
      <c r="C558" s="177"/>
      <c r="D558" s="177"/>
      <c r="E558" s="178"/>
      <c r="F558" s="178"/>
      <c r="G558" s="178"/>
      <c r="H558" s="253"/>
    </row>
    <row r="559" spans="1:12" x14ac:dyDescent="0.3">
      <c r="A559" s="248" t="s">
        <v>339</v>
      </c>
      <c r="B559" s="224" t="s">
        <v>255</v>
      </c>
      <c r="C559" s="171"/>
      <c r="D559" s="171"/>
      <c r="E559" s="172">
        <f>F559</f>
        <v>252624.22</v>
      </c>
      <c r="F559" s="172">
        <f>10000+142624.22+100000</f>
        <v>252624.22</v>
      </c>
      <c r="G559" s="172">
        <v>1230</v>
      </c>
      <c r="H559" s="121" t="s">
        <v>668</v>
      </c>
    </row>
    <row r="560" spans="1:12" x14ac:dyDescent="0.3">
      <c r="A560" s="248"/>
      <c r="B560" s="224" t="s">
        <v>53</v>
      </c>
      <c r="C560" s="171"/>
      <c r="D560" s="171"/>
      <c r="E560" s="172"/>
      <c r="F560" s="172"/>
      <c r="G560" s="172"/>
      <c r="H560" s="279" t="s">
        <v>669</v>
      </c>
    </row>
    <row r="561" spans="1:8" x14ac:dyDescent="0.3">
      <c r="A561" s="248"/>
      <c r="B561" s="224" t="s">
        <v>97</v>
      </c>
      <c r="C561" s="171"/>
      <c r="D561" s="171"/>
      <c r="E561" s="172"/>
      <c r="F561" s="172"/>
      <c r="G561" s="172"/>
      <c r="H561" s="279"/>
    </row>
    <row r="562" spans="1:8" x14ac:dyDescent="0.3">
      <c r="A562" s="248"/>
      <c r="B562" s="224"/>
      <c r="C562" s="171"/>
      <c r="D562" s="171"/>
      <c r="E562" s="172"/>
      <c r="F562" s="172"/>
      <c r="G562" s="172"/>
      <c r="H562" s="279" t="s">
        <v>566</v>
      </c>
    </row>
    <row r="563" spans="1:8" x14ac:dyDescent="0.3">
      <c r="A563" s="248"/>
      <c r="B563" s="224"/>
      <c r="C563" s="171"/>
      <c r="D563" s="171"/>
      <c r="E563" s="172"/>
      <c r="F563" s="172"/>
      <c r="G563" s="172"/>
      <c r="H563" s="279" t="s">
        <v>562</v>
      </c>
    </row>
    <row r="564" spans="1:8" x14ac:dyDescent="0.3">
      <c r="A564" s="248"/>
      <c r="B564" s="224"/>
      <c r="C564" s="171"/>
      <c r="D564" s="171"/>
      <c r="E564" s="172"/>
      <c r="F564" s="172"/>
      <c r="G564" s="172"/>
      <c r="H564" s="279" t="s">
        <v>563</v>
      </c>
    </row>
    <row r="565" spans="1:8" x14ac:dyDescent="0.3">
      <c r="A565" s="248"/>
      <c r="B565" s="224"/>
      <c r="C565" s="171"/>
      <c r="D565" s="171"/>
      <c r="E565" s="172"/>
      <c r="F565" s="172"/>
      <c r="G565" s="172"/>
      <c r="H565" s="279" t="s">
        <v>564</v>
      </c>
    </row>
    <row r="566" spans="1:8" x14ac:dyDescent="0.3">
      <c r="A566" s="248"/>
      <c r="B566" s="224"/>
      <c r="C566" s="171"/>
      <c r="D566" s="171"/>
      <c r="E566" s="172"/>
      <c r="F566" s="172"/>
      <c r="G566" s="172"/>
      <c r="H566" s="121" t="s">
        <v>592</v>
      </c>
    </row>
    <row r="567" spans="1:8" x14ac:dyDescent="0.3">
      <c r="A567" s="248"/>
      <c r="B567" s="224"/>
      <c r="C567" s="171"/>
      <c r="D567" s="171"/>
      <c r="E567" s="172"/>
      <c r="F567" s="172"/>
      <c r="G567" s="172"/>
      <c r="H567" s="279" t="s">
        <v>593</v>
      </c>
    </row>
    <row r="568" spans="1:8" x14ac:dyDescent="0.3">
      <c r="A568" s="248"/>
      <c r="B568" s="224"/>
      <c r="C568" s="171"/>
      <c r="D568" s="171"/>
      <c r="E568" s="172"/>
      <c r="F568" s="172"/>
      <c r="G568" s="172"/>
      <c r="H568" s="279" t="s">
        <v>594</v>
      </c>
    </row>
    <row r="569" spans="1:8" x14ac:dyDescent="0.3">
      <c r="A569" s="248"/>
      <c r="B569" s="224"/>
      <c r="C569" s="171"/>
      <c r="D569" s="171"/>
      <c r="E569" s="172"/>
      <c r="F569" s="172"/>
      <c r="G569" s="172"/>
      <c r="H569" s="279" t="s">
        <v>595</v>
      </c>
    </row>
    <row r="570" spans="1:8" x14ac:dyDescent="0.3">
      <c r="A570" s="248"/>
      <c r="B570" s="224"/>
      <c r="C570" s="171"/>
      <c r="D570" s="171"/>
      <c r="E570" s="172"/>
      <c r="F570" s="172"/>
      <c r="G570" s="172"/>
      <c r="H570" s="279"/>
    </row>
    <row r="571" spans="1:8" x14ac:dyDescent="0.3">
      <c r="A571" s="248"/>
      <c r="B571" s="224"/>
      <c r="C571" s="171"/>
      <c r="D571" s="171"/>
      <c r="E571" s="172"/>
      <c r="F571" s="172"/>
      <c r="G571" s="172"/>
      <c r="H571" s="279" t="s">
        <v>565</v>
      </c>
    </row>
    <row r="572" spans="1:8" x14ac:dyDescent="0.3">
      <c r="A572" s="248"/>
      <c r="B572" s="224"/>
      <c r="C572" s="171"/>
      <c r="D572" s="171"/>
      <c r="E572" s="172"/>
      <c r="F572" s="172"/>
      <c r="G572" s="172"/>
      <c r="H572" s="279" t="s">
        <v>661</v>
      </c>
    </row>
    <row r="573" spans="1:8" x14ac:dyDescent="0.3">
      <c r="A573" s="251"/>
      <c r="B573" s="225"/>
      <c r="C573" s="177"/>
      <c r="D573" s="177"/>
      <c r="E573" s="178"/>
      <c r="F573" s="178"/>
      <c r="G573" s="178"/>
      <c r="H573" s="253"/>
    </row>
    <row r="574" spans="1:8" ht="19.5" customHeight="1" x14ac:dyDescent="0.3">
      <c r="A574" s="248" t="s">
        <v>340</v>
      </c>
      <c r="B574" s="224" t="s">
        <v>100</v>
      </c>
      <c r="C574" s="171"/>
      <c r="D574" s="171"/>
      <c r="E574" s="172">
        <f>F574</f>
        <v>33359.480000000003</v>
      </c>
      <c r="F574" s="172">
        <v>33359.480000000003</v>
      </c>
      <c r="G574" s="172">
        <v>0</v>
      </c>
      <c r="H574" s="121" t="s">
        <v>556</v>
      </c>
    </row>
    <row r="575" spans="1:8" x14ac:dyDescent="0.3">
      <c r="A575" s="248"/>
      <c r="B575" s="224" t="s">
        <v>101</v>
      </c>
      <c r="C575" s="171"/>
      <c r="D575" s="171"/>
      <c r="E575" s="172"/>
      <c r="F575" s="172" t="s">
        <v>41</v>
      </c>
      <c r="G575" s="172"/>
      <c r="H575" s="121"/>
    </row>
    <row r="576" spans="1:8" x14ac:dyDescent="0.3">
      <c r="A576" s="248"/>
      <c r="B576" s="224" t="s">
        <v>102</v>
      </c>
      <c r="C576" s="171"/>
      <c r="D576" s="171"/>
      <c r="E576" s="172"/>
      <c r="F576" s="172" t="s">
        <v>42</v>
      </c>
      <c r="G576" s="172"/>
      <c r="H576" s="121"/>
    </row>
    <row r="577" spans="1:12" x14ac:dyDescent="0.3">
      <c r="A577" s="251"/>
      <c r="B577" s="225"/>
      <c r="C577" s="177"/>
      <c r="D577" s="177"/>
      <c r="E577" s="178"/>
      <c r="F577" s="178"/>
      <c r="G577" s="178"/>
      <c r="H577" s="253"/>
    </row>
    <row r="578" spans="1:12" x14ac:dyDescent="0.3">
      <c r="A578" s="248" t="s">
        <v>341</v>
      </c>
      <c r="B578" s="224" t="s">
        <v>103</v>
      </c>
      <c r="C578" s="171"/>
      <c r="D578" s="171"/>
      <c r="E578" s="172">
        <f>F578</f>
        <v>12261.86</v>
      </c>
      <c r="F578" s="172">
        <v>12261.86</v>
      </c>
      <c r="G578" s="172">
        <v>0</v>
      </c>
      <c r="H578" s="121" t="s">
        <v>574</v>
      </c>
    </row>
    <row r="579" spans="1:12" x14ac:dyDescent="0.3">
      <c r="A579" s="248"/>
      <c r="B579" s="224" t="s">
        <v>102</v>
      </c>
      <c r="C579" s="171"/>
      <c r="D579" s="171"/>
      <c r="E579" s="172"/>
      <c r="F579" s="172" t="s">
        <v>48</v>
      </c>
      <c r="G579" s="172"/>
      <c r="H579" s="121" t="s">
        <v>390</v>
      </c>
      <c r="J579" s="24"/>
    </row>
    <row r="580" spans="1:12" x14ac:dyDescent="0.3">
      <c r="A580" s="248"/>
      <c r="B580" s="224"/>
      <c r="C580" s="171"/>
      <c r="D580" s="171"/>
      <c r="E580" s="172"/>
      <c r="F580" s="172" t="s">
        <v>49</v>
      </c>
      <c r="G580" s="172"/>
      <c r="H580" s="121" t="s">
        <v>555</v>
      </c>
      <c r="J580" s="24"/>
      <c r="L580" s="24"/>
    </row>
    <row r="581" spans="1:12" x14ac:dyDescent="0.3">
      <c r="A581" s="251"/>
      <c r="B581" s="225"/>
      <c r="C581" s="177"/>
      <c r="D581" s="177"/>
      <c r="E581" s="178"/>
      <c r="F581" s="178"/>
      <c r="G581" s="178"/>
      <c r="H581" s="253"/>
      <c r="J581" s="24"/>
    </row>
    <row r="582" spans="1:12" x14ac:dyDescent="0.3">
      <c r="A582" s="248" t="s">
        <v>352</v>
      </c>
      <c r="B582" s="224" t="s">
        <v>104</v>
      </c>
      <c r="C582" s="171"/>
      <c r="D582" s="171"/>
      <c r="E582" s="172">
        <f>F582+E584</f>
        <v>18145.239999999998</v>
      </c>
      <c r="F582" s="172">
        <f>F584</f>
        <v>13145.24</v>
      </c>
      <c r="G582" s="172">
        <v>0</v>
      </c>
      <c r="H582" s="278" t="s">
        <v>572</v>
      </c>
    </row>
    <row r="583" spans="1:12" x14ac:dyDescent="0.3">
      <c r="A583" s="248"/>
      <c r="B583" s="224" t="s">
        <v>102</v>
      </c>
      <c r="C583" s="171"/>
      <c r="D583" s="171"/>
      <c r="E583" s="172" t="s">
        <v>6</v>
      </c>
      <c r="F583" s="172" t="s">
        <v>285</v>
      </c>
      <c r="G583" s="172"/>
      <c r="H583" s="121"/>
    </row>
    <row r="584" spans="1:12" x14ac:dyDescent="0.3">
      <c r="A584" s="248"/>
      <c r="B584" s="224"/>
      <c r="C584" s="171"/>
      <c r="D584" s="171"/>
      <c r="E584" s="172">
        <v>5000</v>
      </c>
      <c r="F584" s="172">
        <v>13145.24</v>
      </c>
      <c r="G584" s="172"/>
      <c r="H584" s="121"/>
    </row>
    <row r="585" spans="1:12" x14ac:dyDescent="0.3">
      <c r="A585" s="248"/>
      <c r="B585" s="224"/>
      <c r="C585" s="171"/>
      <c r="D585" s="171"/>
      <c r="E585" s="172" t="s">
        <v>283</v>
      </c>
      <c r="F585" s="172" t="s">
        <v>41</v>
      </c>
      <c r="G585" s="172"/>
      <c r="H585" s="250"/>
    </row>
    <row r="586" spans="1:12" x14ac:dyDescent="0.3">
      <c r="A586" s="248"/>
      <c r="B586" s="224"/>
      <c r="C586" s="171"/>
      <c r="D586" s="171"/>
      <c r="E586" s="172"/>
      <c r="F586" s="172" t="s">
        <v>42</v>
      </c>
      <c r="G586" s="172"/>
      <c r="H586" s="279" t="s">
        <v>573</v>
      </c>
    </row>
    <row r="587" spans="1:12" x14ac:dyDescent="0.3">
      <c r="A587" s="251"/>
      <c r="B587" s="225"/>
      <c r="C587" s="177"/>
      <c r="D587" s="177"/>
      <c r="E587" s="178"/>
      <c r="F587" s="178"/>
      <c r="G587" s="178"/>
      <c r="H587" s="252"/>
    </row>
    <row r="588" spans="1:12" ht="15.75" customHeight="1" x14ac:dyDescent="0.3">
      <c r="A588" s="248" t="s">
        <v>359</v>
      </c>
      <c r="B588" s="224" t="s">
        <v>105</v>
      </c>
      <c r="C588" s="171"/>
      <c r="D588" s="171"/>
      <c r="E588" s="172">
        <f>F588</f>
        <v>34746.380000000005</v>
      </c>
      <c r="F588" s="172">
        <f>F590+F593</f>
        <v>34746.380000000005</v>
      </c>
      <c r="G588" s="172">
        <v>0</v>
      </c>
      <c r="H588" s="175" t="s">
        <v>372</v>
      </c>
    </row>
    <row r="589" spans="1:12" x14ac:dyDescent="0.3">
      <c r="A589" s="248"/>
      <c r="B589" s="224" t="s">
        <v>102</v>
      </c>
      <c r="C589" s="171"/>
      <c r="D589" s="171"/>
      <c r="E589" s="172"/>
      <c r="F589" s="172" t="s">
        <v>6</v>
      </c>
      <c r="G589" s="172"/>
      <c r="H589" s="175" t="s">
        <v>373</v>
      </c>
    </row>
    <row r="590" spans="1:12" x14ac:dyDescent="0.3">
      <c r="A590" s="248"/>
      <c r="B590" s="224"/>
      <c r="C590" s="171"/>
      <c r="D590" s="171"/>
      <c r="E590" s="172"/>
      <c r="F590" s="172">
        <v>32746.38</v>
      </c>
      <c r="G590" s="172"/>
      <c r="H590" s="175" t="s">
        <v>374</v>
      </c>
    </row>
    <row r="591" spans="1:12" x14ac:dyDescent="0.3">
      <c r="A591" s="248"/>
      <c r="B591" s="224"/>
      <c r="C591" s="171"/>
      <c r="D591" s="171"/>
      <c r="E591" s="172"/>
      <c r="F591" s="172" t="s">
        <v>41</v>
      </c>
      <c r="G591" s="172"/>
      <c r="H591" s="175"/>
    </row>
    <row r="592" spans="1:12" x14ac:dyDescent="0.3">
      <c r="A592" s="248"/>
      <c r="B592" s="224"/>
      <c r="C592" s="171"/>
      <c r="D592" s="171"/>
      <c r="E592" s="172"/>
      <c r="F592" s="172" t="s">
        <v>42</v>
      </c>
      <c r="G592" s="172"/>
      <c r="H592" s="175"/>
    </row>
    <row r="593" spans="1:8" x14ac:dyDescent="0.3">
      <c r="A593" s="248"/>
      <c r="B593" s="224"/>
      <c r="C593" s="171"/>
      <c r="D593" s="171"/>
      <c r="E593" s="172"/>
      <c r="F593" s="172">
        <v>2000</v>
      </c>
      <c r="G593" s="172"/>
      <c r="H593" s="175"/>
    </row>
    <row r="594" spans="1:8" x14ac:dyDescent="0.3">
      <c r="A594" s="248"/>
      <c r="B594" s="224"/>
      <c r="C594" s="171"/>
      <c r="D594" s="171"/>
      <c r="E594" s="172"/>
      <c r="F594" s="172" t="s">
        <v>50</v>
      </c>
      <c r="G594" s="172"/>
      <c r="H594" s="175"/>
    </row>
    <row r="595" spans="1:8" x14ac:dyDescent="0.3">
      <c r="A595" s="248"/>
      <c r="B595" s="224"/>
      <c r="C595" s="171"/>
      <c r="D595" s="171"/>
      <c r="E595" s="172"/>
      <c r="F595" s="172" t="s">
        <v>106</v>
      </c>
      <c r="G595" s="172"/>
      <c r="H595" s="175"/>
    </row>
    <row r="596" spans="1:8" x14ac:dyDescent="0.3">
      <c r="A596" s="251"/>
      <c r="B596" s="225"/>
      <c r="C596" s="177"/>
      <c r="D596" s="177"/>
      <c r="E596" s="178"/>
      <c r="F596" s="178"/>
      <c r="G596" s="178"/>
      <c r="H596" s="180"/>
    </row>
    <row r="597" spans="1:8" x14ac:dyDescent="0.3">
      <c r="A597" s="248" t="s">
        <v>360</v>
      </c>
      <c r="B597" s="224" t="s">
        <v>134</v>
      </c>
      <c r="C597" s="171"/>
      <c r="D597" s="171"/>
      <c r="E597" s="172">
        <f>F597</f>
        <v>11432.38</v>
      </c>
      <c r="F597" s="172">
        <v>11432.38</v>
      </c>
      <c r="G597" s="172">
        <v>0</v>
      </c>
      <c r="H597" s="121" t="s">
        <v>392</v>
      </c>
    </row>
    <row r="598" spans="1:8" x14ac:dyDescent="0.3">
      <c r="A598" s="248"/>
      <c r="B598" s="224" t="s">
        <v>102</v>
      </c>
      <c r="C598" s="171"/>
      <c r="D598" s="171"/>
      <c r="E598" s="172"/>
      <c r="F598" s="172" t="s">
        <v>48</v>
      </c>
      <c r="G598" s="172"/>
      <c r="H598" s="121" t="s">
        <v>390</v>
      </c>
    </row>
    <row r="599" spans="1:8" x14ac:dyDescent="0.3">
      <c r="A599" s="248"/>
      <c r="B599" s="224"/>
      <c r="C599" s="171"/>
      <c r="D599" s="171"/>
      <c r="E599" s="172"/>
      <c r="F599" s="172" t="s">
        <v>42</v>
      </c>
      <c r="G599" s="172"/>
      <c r="H599" s="121" t="s">
        <v>391</v>
      </c>
    </row>
    <row r="600" spans="1:8" x14ac:dyDescent="0.3">
      <c r="A600" s="251"/>
      <c r="B600" s="225"/>
      <c r="C600" s="177"/>
      <c r="D600" s="177"/>
      <c r="E600" s="178"/>
      <c r="F600" s="178"/>
      <c r="G600" s="178"/>
      <c r="H600" s="180"/>
    </row>
    <row r="601" spans="1:8" ht="15.6" customHeight="1" x14ac:dyDescent="0.3">
      <c r="A601" s="248" t="s">
        <v>361</v>
      </c>
      <c r="B601" s="224" t="s">
        <v>107</v>
      </c>
      <c r="C601" s="171"/>
      <c r="D601" s="171"/>
      <c r="E601" s="172">
        <f>F601</f>
        <v>46064.3</v>
      </c>
      <c r="F601" s="172">
        <f>F603+F607</f>
        <v>46064.3</v>
      </c>
      <c r="G601" s="172">
        <v>0</v>
      </c>
      <c r="H601" s="175" t="s">
        <v>121</v>
      </c>
    </row>
    <row r="602" spans="1:8" x14ac:dyDescent="0.3">
      <c r="A602" s="248"/>
      <c r="B602" s="224" t="s">
        <v>102</v>
      </c>
      <c r="C602" s="171"/>
      <c r="D602" s="171"/>
      <c r="E602" s="172"/>
      <c r="F602" s="172" t="s">
        <v>285</v>
      </c>
      <c r="G602" s="172"/>
      <c r="H602" s="175" t="s">
        <v>122</v>
      </c>
    </row>
    <row r="603" spans="1:8" x14ac:dyDescent="0.3">
      <c r="A603" s="248"/>
      <c r="B603" s="224"/>
      <c r="C603" s="171"/>
      <c r="D603" s="171"/>
      <c r="E603" s="172"/>
      <c r="F603" s="172">
        <v>36064.300000000003</v>
      </c>
      <c r="G603" s="172"/>
      <c r="H603" s="175"/>
    </row>
    <row r="604" spans="1:8" hidden="1" x14ac:dyDescent="0.3">
      <c r="A604" s="248"/>
      <c r="B604" s="224"/>
      <c r="C604" s="171"/>
      <c r="D604" s="171"/>
      <c r="E604" s="172"/>
      <c r="F604" s="172" t="s">
        <v>42</v>
      </c>
      <c r="G604" s="172"/>
      <c r="H604" s="175"/>
    </row>
    <row r="605" spans="1:8" x14ac:dyDescent="0.3">
      <c r="A605" s="248"/>
      <c r="B605" s="224"/>
      <c r="C605" s="171"/>
      <c r="D605" s="171"/>
      <c r="E605" s="172"/>
      <c r="F605" s="172" t="s">
        <v>41</v>
      </c>
      <c r="G605" s="172"/>
      <c r="H605" s="183"/>
    </row>
    <row r="606" spans="1:8" x14ac:dyDescent="0.3">
      <c r="A606" s="248"/>
      <c r="B606" s="224"/>
      <c r="C606" s="171"/>
      <c r="D606" s="171"/>
      <c r="E606" s="172"/>
      <c r="F606" s="172" t="s">
        <v>42</v>
      </c>
      <c r="G606" s="172"/>
      <c r="H606" s="183"/>
    </row>
    <row r="607" spans="1:8" x14ac:dyDescent="0.3">
      <c r="A607" s="248"/>
      <c r="B607" s="224"/>
      <c r="C607" s="171"/>
      <c r="D607" s="171"/>
      <c r="E607" s="172"/>
      <c r="F607" s="172">
        <v>10000</v>
      </c>
      <c r="G607" s="172"/>
      <c r="H607" s="183"/>
    </row>
    <row r="608" spans="1:8" x14ac:dyDescent="0.3">
      <c r="A608" s="248"/>
      <c r="B608" s="224"/>
      <c r="C608" s="171"/>
      <c r="D608" s="171"/>
      <c r="E608" s="172"/>
      <c r="F608" s="172" t="s">
        <v>284</v>
      </c>
      <c r="G608" s="172"/>
      <c r="H608" s="183"/>
    </row>
    <row r="609" spans="1:12" x14ac:dyDescent="0.3">
      <c r="A609" s="251"/>
      <c r="B609" s="225"/>
      <c r="C609" s="177"/>
      <c r="D609" s="177"/>
      <c r="E609" s="178"/>
      <c r="F609" s="178"/>
      <c r="G609" s="178"/>
      <c r="H609" s="182"/>
    </row>
    <row r="610" spans="1:12" ht="18" thickBot="1" x14ac:dyDescent="0.35">
      <c r="A610" s="254"/>
      <c r="B610" s="255" t="s">
        <v>40</v>
      </c>
      <c r="C610" s="255"/>
      <c r="D610" s="255"/>
      <c r="E610" s="256">
        <f>E601+E597+E588+E582++E578+E574+E559+E550+E546+E537</f>
        <v>507470.43</v>
      </c>
      <c r="F610" s="256">
        <f>F537+F546+F550+F574+F578+F582+F588+F597+F601+F559</f>
        <v>502470.43000000005</v>
      </c>
      <c r="G610" s="256">
        <f>G601+G597+G588+G582+G578+G574+G559+G550+G546+G537</f>
        <v>25030</v>
      </c>
      <c r="H610" s="257"/>
      <c r="J610" s="24"/>
      <c r="K610" s="24"/>
      <c r="L610" s="24"/>
    </row>
    <row r="611" spans="1:12" x14ac:dyDescent="0.3">
      <c r="A611" s="258"/>
      <c r="B611" s="306" t="s">
        <v>66</v>
      </c>
      <c r="C611" s="285"/>
      <c r="D611" s="285"/>
      <c r="E611" s="308">
        <f>E610+E534+E482+E260+E248+E238+E230+E188+E150+E135+E129</f>
        <v>84589292.219999999</v>
      </c>
      <c r="F611" s="308">
        <f>F610+F534+F482+F260+F248+F238+F230+F188+F150+F135+F129</f>
        <v>77323928.489999995</v>
      </c>
      <c r="G611" s="308">
        <f>G610+G534+G482+G260+G248+G238+G230+G188+G150+G135+G129</f>
        <v>52519740.109999999</v>
      </c>
      <c r="H611" s="259"/>
      <c r="J611" s="24"/>
      <c r="K611" s="24"/>
      <c r="L611" s="24"/>
    </row>
    <row r="612" spans="1:12" ht="18" thickBot="1" x14ac:dyDescent="0.35">
      <c r="A612" s="260"/>
      <c r="B612" s="307"/>
      <c r="C612" s="286"/>
      <c r="D612" s="286"/>
      <c r="E612" s="309"/>
      <c r="F612" s="309"/>
      <c r="G612" s="312"/>
      <c r="H612" s="261"/>
      <c r="J612" s="24"/>
      <c r="K612" s="24"/>
      <c r="L612" s="24"/>
    </row>
    <row r="613" spans="1:12" x14ac:dyDescent="0.3">
      <c r="A613" s="29"/>
      <c r="B613" s="30"/>
      <c r="C613" s="30"/>
      <c r="D613" s="30"/>
      <c r="E613" s="30"/>
      <c r="F613" s="31"/>
      <c r="G613" s="30"/>
      <c r="H613" s="30"/>
    </row>
    <row r="614" spans="1:12" ht="18" thickBot="1" x14ac:dyDescent="0.35">
      <c r="A614" s="32"/>
      <c r="B614" s="30"/>
      <c r="C614" s="30"/>
      <c r="D614" s="30"/>
      <c r="E614" s="31"/>
      <c r="F614" s="31"/>
      <c r="G614" s="33"/>
      <c r="H614" s="56"/>
    </row>
    <row r="615" spans="1:12" x14ac:dyDescent="0.3">
      <c r="A615" s="32"/>
      <c r="B615" s="314" t="s">
        <v>670</v>
      </c>
      <c r="C615" s="315" t="s">
        <v>671</v>
      </c>
      <c r="D615" s="316" t="s">
        <v>672</v>
      </c>
      <c r="E615" s="31"/>
      <c r="F615" s="31"/>
      <c r="G615" s="31"/>
      <c r="H615" s="55"/>
    </row>
    <row r="616" spans="1:12" x14ac:dyDescent="0.3">
      <c r="A616" s="32"/>
      <c r="B616" s="317" t="s">
        <v>673</v>
      </c>
      <c r="C616" s="318">
        <v>14500</v>
      </c>
      <c r="D616" s="319">
        <v>14500</v>
      </c>
      <c r="E616" s="31"/>
      <c r="F616" s="31"/>
      <c r="G616" s="31"/>
      <c r="H616" s="59"/>
    </row>
    <row r="617" spans="1:12" x14ac:dyDescent="0.3">
      <c r="A617" s="32"/>
      <c r="B617" s="317" t="s">
        <v>674</v>
      </c>
      <c r="C617" s="318">
        <f>560000+11679+4000</f>
        <v>575679</v>
      </c>
      <c r="D617" s="319">
        <v>11679</v>
      </c>
      <c r="E617" s="291"/>
      <c r="F617" s="31"/>
      <c r="G617" s="30"/>
      <c r="H617" s="62"/>
    </row>
    <row r="618" spans="1:12" x14ac:dyDescent="0.3">
      <c r="A618" s="32"/>
      <c r="B618" s="317" t="s">
        <v>675</v>
      </c>
      <c r="C618" s="318">
        <f>5000+6000</f>
        <v>11000</v>
      </c>
      <c r="D618" s="319">
        <v>0</v>
      </c>
      <c r="E618" s="34"/>
      <c r="F618" s="31"/>
      <c r="G618" s="46"/>
      <c r="H618" s="66"/>
    </row>
    <row r="619" spans="1:12" x14ac:dyDescent="0.3">
      <c r="A619" s="32"/>
      <c r="B619" s="317" t="s">
        <v>676</v>
      </c>
      <c r="C619" s="318">
        <f>5000</f>
        <v>5000</v>
      </c>
      <c r="D619" s="319">
        <v>0</v>
      </c>
      <c r="E619" s="313"/>
      <c r="F619" s="31"/>
      <c r="G619" s="284"/>
      <c r="H619" s="35"/>
    </row>
    <row r="620" spans="1:12" x14ac:dyDescent="0.3">
      <c r="A620" s="32"/>
      <c r="B620" s="323" t="s">
        <v>678</v>
      </c>
      <c r="C620" s="324"/>
      <c r="D620" s="325"/>
      <c r="E620" s="313"/>
      <c r="F620" s="31"/>
      <c r="G620" s="284"/>
      <c r="H620" s="35"/>
    </row>
    <row r="621" spans="1:12" ht="18" thickBot="1" x14ac:dyDescent="0.35">
      <c r="A621" s="32"/>
      <c r="B621" s="320" t="s">
        <v>677</v>
      </c>
      <c r="C621" s="321">
        <f>C616+C617+C618+C619</f>
        <v>606179</v>
      </c>
      <c r="D621" s="322">
        <f>D616+D617+D618+D619</f>
        <v>26179</v>
      </c>
      <c r="E621" s="31"/>
      <c r="F621" s="31"/>
      <c r="G621" s="31"/>
      <c r="H621" s="36"/>
    </row>
    <row r="622" spans="1:12" ht="18" thickBot="1" x14ac:dyDescent="0.35">
      <c r="A622" s="32"/>
      <c r="E622" s="31"/>
      <c r="F622" s="31"/>
      <c r="G622" s="30"/>
      <c r="H622" s="37"/>
    </row>
    <row r="623" spans="1:12" x14ac:dyDescent="0.3">
      <c r="A623" s="32"/>
      <c r="B623" s="326"/>
      <c r="C623" s="315" t="s">
        <v>679</v>
      </c>
      <c r="D623" s="316" t="s">
        <v>672</v>
      </c>
      <c r="E623" s="39"/>
      <c r="F623" s="31"/>
      <c r="G623" s="30"/>
      <c r="H623" s="40"/>
      <c r="J623" s="24"/>
      <c r="K623" s="24"/>
      <c r="L623" s="24"/>
    </row>
    <row r="624" spans="1:12" ht="66.75" thickBot="1" x14ac:dyDescent="0.35">
      <c r="B624" s="327" t="s">
        <v>680</v>
      </c>
      <c r="C624" s="328">
        <v>6790.86</v>
      </c>
      <c r="D624" s="329">
        <v>6790.86</v>
      </c>
      <c r="E624" s="41"/>
      <c r="G624" s="24"/>
      <c r="H624" s="42"/>
      <c r="J624" s="24"/>
      <c r="K624" s="24"/>
      <c r="L624" s="24"/>
    </row>
    <row r="625" spans="2:8" x14ac:dyDescent="0.3">
      <c r="B625" s="38"/>
      <c r="C625" s="38"/>
      <c r="D625" s="38"/>
      <c r="E625" s="41"/>
    </row>
    <row r="626" spans="2:8" x14ac:dyDescent="0.3">
      <c r="B626" s="43"/>
      <c r="C626" s="43"/>
      <c r="D626" s="43"/>
      <c r="E626" s="41"/>
      <c r="F626" s="24"/>
    </row>
    <row r="627" spans="2:8" x14ac:dyDescent="0.3">
      <c r="B627" s="38"/>
      <c r="C627" s="38"/>
      <c r="D627" s="38"/>
      <c r="E627" s="44"/>
      <c r="H627" s="45"/>
    </row>
    <row r="628" spans="2:8" x14ac:dyDescent="0.3">
      <c r="B628" s="28"/>
      <c r="C628" s="28"/>
      <c r="D628" s="28"/>
      <c r="E628" s="41"/>
    </row>
    <row r="629" spans="2:8" x14ac:dyDescent="0.3">
      <c r="B629" s="28"/>
      <c r="C629" s="28"/>
      <c r="D629" s="28"/>
      <c r="E629" s="41"/>
    </row>
    <row r="630" spans="2:8" x14ac:dyDescent="0.3">
      <c r="B630" s="28"/>
      <c r="C630" s="28"/>
      <c r="D630" s="28"/>
      <c r="E630" s="28"/>
    </row>
  </sheetData>
  <mergeCells count="12">
    <mergeCell ref="A3:H4"/>
    <mergeCell ref="A5:A6"/>
    <mergeCell ref="B5:B6"/>
    <mergeCell ref="E5:E6"/>
    <mergeCell ref="H5:H6"/>
    <mergeCell ref="B611:B612"/>
    <mergeCell ref="E611:E612"/>
    <mergeCell ref="F611:F612"/>
    <mergeCell ref="C5:C6"/>
    <mergeCell ref="D5:D6"/>
    <mergeCell ref="G5:G6"/>
    <mergeCell ref="G611:G61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3" fitToHeight="0" orientation="portrait" r:id="rId1"/>
  <rowBreaks count="6" manualBreakCount="6">
    <brk id="95" max="7" man="1"/>
    <brk id="196" max="7" man="1"/>
    <brk id="295" max="7" man="1"/>
    <brk id="398" max="7" man="1"/>
    <brk id="500" max="7" man="1"/>
    <brk id="600" max="7" man="1"/>
  </rowBreaks>
  <ignoredErrors>
    <ignoredError sqref="H611:H612 E61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81"/>
  <sheetViews>
    <sheetView zoomScaleNormal="100" workbookViewId="0">
      <selection activeCell="AD3" sqref="AD3"/>
    </sheetView>
  </sheetViews>
  <sheetFormatPr defaultRowHeight="15" x14ac:dyDescent="0.25"/>
  <cols>
    <col min="1" max="1" width="15.7109375" customWidth="1"/>
    <col min="2" max="2" width="13.140625" customWidth="1"/>
    <col min="3" max="3" width="17.42578125" customWidth="1"/>
    <col min="4" max="4" width="10.42578125" customWidth="1"/>
    <col min="5" max="5" width="11.140625" customWidth="1"/>
    <col min="6" max="6" width="12.7109375" customWidth="1"/>
    <col min="7" max="7" width="10.28515625" style="49" customWidth="1"/>
    <col min="8" max="8" width="11.7109375" customWidth="1"/>
    <col min="9" max="9" width="17.7109375" customWidth="1"/>
    <col min="10" max="10" width="10" style="49" customWidth="1"/>
    <col min="11" max="11" width="11.7109375" customWidth="1"/>
    <col min="12" max="12" width="15.85546875" customWidth="1"/>
    <col min="13" max="13" width="11" style="49" customWidth="1"/>
    <col min="14" max="14" width="12.7109375" customWidth="1"/>
    <col min="15" max="15" width="15" customWidth="1"/>
    <col min="16" max="16" width="10.140625" style="49" customWidth="1"/>
    <col min="17" max="17" width="11.7109375" customWidth="1"/>
    <col min="18" max="18" width="11.28515625" customWidth="1"/>
    <col min="19" max="19" width="7" style="49" customWidth="1"/>
    <col min="20" max="21" width="14" customWidth="1"/>
    <col min="22" max="22" width="9.140625" customWidth="1"/>
    <col min="23" max="24" width="14" customWidth="1"/>
    <col min="25" max="25" width="13.140625" style="49" customWidth="1"/>
    <col min="26" max="26" width="11.5703125" customWidth="1"/>
    <col min="27" max="27" width="16.7109375" customWidth="1"/>
    <col min="28" max="28" width="12.5703125" style="49" customWidth="1"/>
    <col min="29" max="29" width="11.85546875" customWidth="1"/>
    <col min="30" max="30" width="12.85546875" customWidth="1"/>
    <col min="31" max="31" width="11.5703125" style="49" customWidth="1"/>
    <col min="32" max="32" width="11.28515625" customWidth="1"/>
    <col min="33" max="33" width="14.7109375" customWidth="1"/>
    <col min="34" max="34" width="10" bestFit="1" customWidth="1"/>
  </cols>
  <sheetData>
    <row r="1" spans="1:34" ht="18.75" x14ac:dyDescent="0.3">
      <c r="A1" s="290">
        <f>C1+F1+I1+L1+O1+R1+U1+X1+AA1+AD1+AG1</f>
        <v>52519740.109999999</v>
      </c>
      <c r="B1" s="8" t="s">
        <v>76</v>
      </c>
      <c r="C1" s="7">
        <f>C4+C8+C12</f>
        <v>35307611.119999997</v>
      </c>
      <c r="D1" s="7"/>
      <c r="E1" s="7" t="s">
        <v>289</v>
      </c>
      <c r="F1" s="7">
        <f>F3</f>
        <v>0</v>
      </c>
      <c r="H1" s="8" t="s">
        <v>77</v>
      </c>
      <c r="I1" s="7">
        <f>I3+I7</f>
        <v>14841959.67</v>
      </c>
      <c r="K1" s="8" t="s">
        <v>78</v>
      </c>
      <c r="L1" s="7">
        <f>L3+L7</f>
        <v>23100</v>
      </c>
      <c r="M1" s="52"/>
      <c r="N1" s="7" t="s">
        <v>240</v>
      </c>
      <c r="O1" s="7">
        <f>O3+O7+O11</f>
        <v>44500</v>
      </c>
      <c r="Q1" s="8" t="s">
        <v>79</v>
      </c>
      <c r="R1" s="7">
        <f>R3</f>
        <v>0</v>
      </c>
      <c r="S1" s="52"/>
      <c r="T1" s="7" t="s">
        <v>214</v>
      </c>
      <c r="U1" s="7">
        <f>U3+U7</f>
        <v>22140</v>
      </c>
      <c r="V1" s="7"/>
      <c r="W1" s="7" t="s">
        <v>662</v>
      </c>
      <c r="X1" s="7">
        <f>X3</f>
        <v>0</v>
      </c>
      <c r="Z1" s="8" t="s">
        <v>80</v>
      </c>
      <c r="AA1" s="7">
        <f>AA3+AA7+AA11+AA15+AA19+AA23+AA27</f>
        <v>2214915.3199999998</v>
      </c>
      <c r="AC1" s="8" t="s">
        <v>81</v>
      </c>
      <c r="AD1" s="7">
        <f>AD3+AD7+AD11</f>
        <v>40484</v>
      </c>
      <c r="AF1" s="8" t="s">
        <v>82</v>
      </c>
      <c r="AG1" s="7">
        <f>AG3+AG7</f>
        <v>25030</v>
      </c>
      <c r="AH1" s="49"/>
    </row>
    <row r="2" spans="1:34" x14ac:dyDescent="0.25">
      <c r="B2" s="3"/>
      <c r="AD2" s="1"/>
      <c r="AG2" s="1"/>
      <c r="AH2" s="49"/>
    </row>
    <row r="3" spans="1:34" x14ac:dyDescent="0.25">
      <c r="B3" s="4">
        <v>60016</v>
      </c>
      <c r="C3" s="5"/>
      <c r="D3" s="5"/>
      <c r="E3" s="48">
        <v>63003</v>
      </c>
      <c r="F3" s="5">
        <f>F4+F5</f>
        <v>0</v>
      </c>
      <c r="G3" s="50"/>
      <c r="H3" s="11">
        <v>70005</v>
      </c>
      <c r="I3" s="1">
        <f>I4+I5</f>
        <v>14514000</v>
      </c>
      <c r="J3" s="50"/>
      <c r="K3" s="11">
        <v>75023</v>
      </c>
      <c r="L3" s="5">
        <f>L4+L5</f>
        <v>23100</v>
      </c>
      <c r="M3" s="53"/>
      <c r="N3" s="11">
        <v>80101</v>
      </c>
      <c r="O3" s="5">
        <f>O4+O5</f>
        <v>4500</v>
      </c>
      <c r="P3" s="50"/>
      <c r="Q3" s="4">
        <v>85154</v>
      </c>
      <c r="R3" s="5">
        <f>R4+R5</f>
        <v>0</v>
      </c>
      <c r="S3" s="53"/>
      <c r="T3" s="11">
        <v>85203</v>
      </c>
      <c r="U3" s="5">
        <f>U4+U5</f>
        <v>0</v>
      </c>
      <c r="V3" s="5"/>
      <c r="W3" s="11">
        <v>85334</v>
      </c>
      <c r="X3" s="5">
        <f>X4+X5</f>
        <v>0</v>
      </c>
      <c r="Z3" s="4">
        <v>90003</v>
      </c>
      <c r="AA3" s="5">
        <f>AA4+AA5</f>
        <v>70725</v>
      </c>
      <c r="AC3" s="4">
        <v>92109</v>
      </c>
      <c r="AD3" s="5">
        <f>AD4+AD5</f>
        <v>40484</v>
      </c>
      <c r="AF3" s="4">
        <v>92601</v>
      </c>
      <c r="AG3" s="5">
        <f>AG4+AG5</f>
        <v>25030</v>
      </c>
      <c r="AH3" s="49"/>
    </row>
    <row r="4" spans="1:34" x14ac:dyDescent="0.25">
      <c r="B4" s="2">
        <v>6050</v>
      </c>
      <c r="C4" s="63">
        <f>'zał 4'!G12+'zał 4'!G20+'zał 4'!G27+'zał 4'!G34+'zał 4'!G40+'zał 4'!G55+'zał 4'!G63+'zał 4'!G67+'zał 4'!G73</f>
        <v>31474170.210000001</v>
      </c>
      <c r="D4" s="54"/>
      <c r="E4" s="57">
        <v>6050</v>
      </c>
      <c r="F4" s="63">
        <f>'zał 4'!G132</f>
        <v>0</v>
      </c>
      <c r="G4" s="50"/>
      <c r="H4" s="10">
        <v>6050</v>
      </c>
      <c r="I4" s="1">
        <f>'zał 4'!G138</f>
        <v>14514000</v>
      </c>
      <c r="J4" s="50"/>
      <c r="K4" s="10">
        <v>6050</v>
      </c>
      <c r="L4" s="63">
        <f>'zał 4'!G153+'zał 4'!G161</f>
        <v>0</v>
      </c>
      <c r="M4" s="50"/>
      <c r="N4" s="10">
        <v>6050</v>
      </c>
      <c r="O4" s="1">
        <f>'zał 4'!G191+'zał 4'!G198+'zał 4'!G203+'zał 4'!G207+'zał 4'!G211</f>
        <v>4500</v>
      </c>
      <c r="P4" s="50"/>
      <c r="Q4" s="6">
        <v>6050</v>
      </c>
      <c r="R4" s="1">
        <f>'zał 4'!G233</f>
        <v>0</v>
      </c>
      <c r="S4" s="50"/>
      <c r="T4" s="10">
        <v>6050</v>
      </c>
      <c r="U4" s="63">
        <f>'zał 4'!G241</f>
        <v>0</v>
      </c>
      <c r="V4" s="54"/>
      <c r="W4" s="10">
        <v>6050</v>
      </c>
      <c r="X4" s="63">
        <f>'zał 4'!G251</f>
        <v>0</v>
      </c>
      <c r="Y4" s="50"/>
      <c r="Z4" s="2">
        <v>6050</v>
      </c>
      <c r="AA4" s="1">
        <f>'zał 4'!G264</f>
        <v>70725</v>
      </c>
      <c r="AB4" s="51"/>
      <c r="AC4" s="2">
        <v>6050</v>
      </c>
      <c r="AD4" s="63">
        <f>'zał 4'!G486+'zał 4'!G496+'zał 4'!G505+'zał 4'!G511+'zał 4'!G515+'zał 4'!G523+'zał 4'!G527</f>
        <v>40484</v>
      </c>
      <c r="AE4" s="50"/>
      <c r="AF4" s="2">
        <v>6050</v>
      </c>
      <c r="AG4" s="63">
        <f>'zał 4'!G559+'zał 4'!G550+'zał 4'!G546+'zał 4'!G537</f>
        <v>25030</v>
      </c>
      <c r="AH4" s="50"/>
    </row>
    <row r="5" spans="1:34" x14ac:dyDescent="0.25">
      <c r="B5" s="2">
        <v>6060</v>
      </c>
      <c r="C5" s="1">
        <v>0</v>
      </c>
      <c r="D5" s="1"/>
      <c r="E5" s="9">
        <v>6060</v>
      </c>
      <c r="F5" s="1">
        <f>0</f>
        <v>0</v>
      </c>
      <c r="G5" s="50"/>
      <c r="H5" s="10">
        <v>6060</v>
      </c>
      <c r="I5" s="1"/>
      <c r="J5" s="50"/>
      <c r="K5" s="10">
        <v>6060</v>
      </c>
      <c r="L5" s="1">
        <f>'zał 4'!G168</f>
        <v>23100</v>
      </c>
      <c r="M5" s="50"/>
      <c r="N5" s="10">
        <v>6060</v>
      </c>
      <c r="O5" s="1">
        <v>0</v>
      </c>
      <c r="P5" s="50"/>
      <c r="Q5" s="6">
        <v>6060</v>
      </c>
      <c r="R5" s="1">
        <v>0</v>
      </c>
      <c r="S5" s="50"/>
      <c r="T5" s="10">
        <v>6060</v>
      </c>
      <c r="U5" s="1">
        <v>0</v>
      </c>
      <c r="V5" s="1"/>
      <c r="W5" s="10">
        <v>6060</v>
      </c>
      <c r="X5" s="1">
        <v>0</v>
      </c>
      <c r="Z5" s="2">
        <v>6060</v>
      </c>
      <c r="AA5" s="1">
        <v>0</v>
      </c>
      <c r="AC5" s="2">
        <v>6060</v>
      </c>
      <c r="AD5" s="1">
        <v>0</v>
      </c>
      <c r="AE5" s="50"/>
      <c r="AF5" s="2">
        <v>6060</v>
      </c>
      <c r="AG5" s="1">
        <v>0</v>
      </c>
      <c r="AH5" s="49"/>
    </row>
    <row r="6" spans="1:34" x14ac:dyDescent="0.25">
      <c r="B6" s="2"/>
      <c r="C6" s="1"/>
      <c r="D6" s="1"/>
      <c r="E6" s="1"/>
      <c r="F6" s="1"/>
      <c r="G6" s="50"/>
      <c r="I6" s="1"/>
      <c r="J6" s="50"/>
      <c r="K6" s="10"/>
      <c r="L6" s="1"/>
      <c r="M6" s="50"/>
      <c r="N6" s="9"/>
      <c r="O6" s="1"/>
      <c r="P6" s="50"/>
      <c r="AA6" s="1"/>
      <c r="AC6" s="2"/>
      <c r="AD6" s="1"/>
      <c r="AG6" s="1"/>
      <c r="AH6" s="49"/>
    </row>
    <row r="7" spans="1:34" x14ac:dyDescent="0.25">
      <c r="B7" s="4">
        <v>60017</v>
      </c>
      <c r="C7" s="5"/>
      <c r="D7" s="5"/>
      <c r="E7" s="5"/>
      <c r="F7" s="5"/>
      <c r="G7" s="50"/>
      <c r="H7" s="11">
        <v>70095</v>
      </c>
      <c r="I7" s="1">
        <f>I8+I9</f>
        <v>327959.67</v>
      </c>
      <c r="J7" s="50"/>
      <c r="K7" s="11">
        <v>75085</v>
      </c>
      <c r="L7" s="5">
        <f>L8+L9</f>
        <v>0</v>
      </c>
      <c r="M7" s="53"/>
      <c r="N7" s="58">
        <v>80104</v>
      </c>
      <c r="O7" s="5">
        <f>O8+O9</f>
        <v>40000</v>
      </c>
      <c r="P7" s="50"/>
      <c r="T7" s="11">
        <v>85295</v>
      </c>
      <c r="U7" s="1">
        <f>U8+U9</f>
        <v>22140</v>
      </c>
      <c r="Z7" s="4">
        <v>90004</v>
      </c>
      <c r="AA7" s="5">
        <f>AA8+AA9</f>
        <v>76819.44</v>
      </c>
      <c r="AC7" s="4">
        <v>92120</v>
      </c>
      <c r="AD7" s="5"/>
      <c r="AF7" s="4">
        <v>92695</v>
      </c>
      <c r="AG7" s="5">
        <f>AG8+AG9</f>
        <v>0</v>
      </c>
      <c r="AH7" s="49"/>
    </row>
    <row r="8" spans="1:34" x14ac:dyDescent="0.25">
      <c r="B8" s="2">
        <v>6050</v>
      </c>
      <c r="C8" s="1">
        <f>'zał 4'!G76+'zał 4'!G85+'zał 4'!G96+'zał 4'!G105</f>
        <v>1763403.93</v>
      </c>
      <c r="D8" s="1"/>
      <c r="E8" s="1"/>
      <c r="F8" s="1"/>
      <c r="G8" s="50"/>
      <c r="H8" s="10">
        <v>6050</v>
      </c>
      <c r="I8" s="1">
        <f>'zał 4'!G146</f>
        <v>327959.67</v>
      </c>
      <c r="J8" s="50"/>
      <c r="K8" s="10">
        <v>6050</v>
      </c>
      <c r="L8" s="1">
        <f>'zał 4'!G172+'zał 4'!G177+'zał 4'!G183</f>
        <v>0</v>
      </c>
      <c r="M8" s="50"/>
      <c r="N8" s="10">
        <v>6050</v>
      </c>
      <c r="O8" s="1">
        <f>'zał 4'!G219+'zał 4'!G225</f>
        <v>40000</v>
      </c>
      <c r="P8" s="50"/>
      <c r="T8" s="10">
        <v>6050</v>
      </c>
      <c r="U8" s="1">
        <f>'zał 4'!G245</f>
        <v>22140</v>
      </c>
      <c r="Z8" s="2">
        <v>6050</v>
      </c>
      <c r="AA8" s="1">
        <f>'zał 4'!G269+'zał 4'!G273+'zał 4'!G290</f>
        <v>50620.44</v>
      </c>
      <c r="AB8" s="50"/>
      <c r="AC8" s="2">
        <v>6050</v>
      </c>
      <c r="AD8" s="1"/>
      <c r="AE8" s="50"/>
      <c r="AF8" s="2">
        <v>6050</v>
      </c>
      <c r="AG8" s="1">
        <f>'zał 4'!G601+'zał 4'!G597+'zał 4'!G588+'zał 4'!G582+'zał 4'!G578+'zał 4'!G574</f>
        <v>0</v>
      </c>
      <c r="AH8" s="50"/>
    </row>
    <row r="9" spans="1:34" x14ac:dyDescent="0.25">
      <c r="B9" s="2">
        <v>6060</v>
      </c>
      <c r="C9" s="1">
        <v>0</v>
      </c>
      <c r="D9" s="1"/>
      <c r="E9" s="1"/>
      <c r="F9" s="1"/>
      <c r="G9" s="50"/>
      <c r="H9" s="10">
        <v>6060</v>
      </c>
      <c r="I9" s="1">
        <v>0</v>
      </c>
      <c r="J9" s="50"/>
      <c r="K9" s="10">
        <v>6060</v>
      </c>
      <c r="L9" s="1">
        <v>0</v>
      </c>
      <c r="M9" s="50"/>
      <c r="N9" s="10">
        <v>6060</v>
      </c>
      <c r="O9" s="1">
        <v>0</v>
      </c>
      <c r="P9" s="50"/>
      <c r="T9" s="10">
        <v>6060</v>
      </c>
      <c r="U9">
        <v>0</v>
      </c>
      <c r="Z9" s="2">
        <v>6060</v>
      </c>
      <c r="AA9" s="1">
        <f>'zał 4'!G286+'zał 4'!G282+'zał 4'!G277</f>
        <v>26199</v>
      </c>
      <c r="AB9" s="50"/>
      <c r="AC9" s="2">
        <v>6060</v>
      </c>
      <c r="AD9" s="1"/>
      <c r="AE9" s="50"/>
      <c r="AF9" s="2">
        <v>6060</v>
      </c>
      <c r="AG9" s="1"/>
      <c r="AH9" s="49"/>
    </row>
    <row r="10" spans="1:34" x14ac:dyDescent="0.25">
      <c r="B10" s="2"/>
      <c r="C10" s="1"/>
      <c r="D10" s="1"/>
      <c r="E10" s="1"/>
      <c r="F10" s="1"/>
      <c r="G10" s="50"/>
      <c r="H10" s="9"/>
      <c r="I10" s="1"/>
      <c r="J10" s="50"/>
      <c r="K10" s="10"/>
      <c r="L10" s="1"/>
      <c r="M10" s="50"/>
      <c r="N10" s="10"/>
      <c r="O10" s="1"/>
      <c r="P10" s="50"/>
      <c r="Z10" s="2"/>
      <c r="AA10" s="1"/>
      <c r="AF10" s="2"/>
      <c r="AG10" s="1"/>
      <c r="AH10" s="49"/>
    </row>
    <row r="11" spans="1:34" x14ac:dyDescent="0.25">
      <c r="B11" s="4">
        <v>60095</v>
      </c>
      <c r="C11" s="5"/>
      <c r="D11" s="5"/>
      <c r="E11" s="5"/>
      <c r="F11" s="5"/>
      <c r="G11" s="50"/>
      <c r="H11" s="9"/>
      <c r="I11" s="1"/>
      <c r="J11" s="50"/>
      <c r="K11" s="10"/>
      <c r="L11" s="1"/>
      <c r="M11" s="50"/>
      <c r="N11" s="11">
        <v>80103</v>
      </c>
      <c r="O11" s="5">
        <f>O12+O13</f>
        <v>0</v>
      </c>
      <c r="P11" s="50"/>
      <c r="Z11" s="4">
        <v>90008</v>
      </c>
      <c r="AA11" s="5">
        <f>AA12+AA13</f>
        <v>1602293.31</v>
      </c>
      <c r="AC11" s="4">
        <v>92195</v>
      </c>
      <c r="AD11" s="5">
        <f>AD12+AD13</f>
        <v>0</v>
      </c>
      <c r="AG11" s="1"/>
      <c r="AH11" s="49"/>
    </row>
    <row r="12" spans="1:34" x14ac:dyDescent="0.25">
      <c r="B12" s="2">
        <v>6050</v>
      </c>
      <c r="C12" s="1">
        <f>'zał 4'!G114</f>
        <v>2070036.98</v>
      </c>
      <c r="D12" s="1"/>
      <c r="E12" s="1"/>
      <c r="F12" s="1"/>
      <c r="G12" s="50"/>
      <c r="H12" s="9"/>
      <c r="I12" s="1"/>
      <c r="J12" s="50"/>
      <c r="K12" s="10"/>
      <c r="L12" s="1"/>
      <c r="M12" s="50"/>
      <c r="N12" s="10">
        <v>6050</v>
      </c>
      <c r="O12" s="1">
        <f>'zał 4'!G215</f>
        <v>0</v>
      </c>
      <c r="P12" s="50"/>
      <c r="Z12" s="2">
        <v>6050</v>
      </c>
      <c r="AA12" s="63">
        <f>'zał 4'!G309+'zał 4'!G320+'zał 4'!G333</f>
        <v>1602293.31</v>
      </c>
      <c r="AB12" s="50"/>
      <c r="AC12" s="2">
        <v>6050</v>
      </c>
      <c r="AD12" s="1">
        <f>'zał 4'!G531</f>
        <v>0</v>
      </c>
      <c r="AE12" s="50"/>
      <c r="AG12" s="1"/>
      <c r="AH12" s="49"/>
    </row>
    <row r="13" spans="1:34" x14ac:dyDescent="0.25">
      <c r="B13" s="2">
        <v>6060</v>
      </c>
      <c r="C13" s="1">
        <v>0</v>
      </c>
      <c r="D13" s="1"/>
      <c r="E13" s="1"/>
      <c r="F13" s="1"/>
      <c r="G13" s="50"/>
      <c r="H13" s="9"/>
      <c r="I13" s="1"/>
      <c r="J13" s="50"/>
      <c r="K13" s="10"/>
      <c r="L13" s="1"/>
      <c r="M13" s="50"/>
      <c r="N13" s="10">
        <v>6060</v>
      </c>
      <c r="O13" s="1">
        <v>0</v>
      </c>
      <c r="P13" s="50"/>
      <c r="Z13" s="2">
        <v>6060</v>
      </c>
      <c r="AA13" s="63">
        <v>0</v>
      </c>
      <c r="AC13" s="2">
        <v>6060</v>
      </c>
      <c r="AD13" s="1">
        <v>0</v>
      </c>
      <c r="AG13" s="1"/>
      <c r="AH13" s="49"/>
    </row>
    <row r="14" spans="1:34" x14ac:dyDescent="0.25">
      <c r="B14" s="2"/>
      <c r="C14" s="1"/>
      <c r="D14" s="1"/>
      <c r="E14" s="1"/>
      <c r="F14" s="1"/>
      <c r="G14" s="50"/>
      <c r="H14" s="9"/>
      <c r="I14" s="1"/>
      <c r="J14" s="50"/>
      <c r="K14" s="10"/>
      <c r="L14" s="1"/>
      <c r="M14" s="50"/>
      <c r="N14" s="1"/>
      <c r="O14" s="1"/>
      <c r="P14" s="50"/>
      <c r="AA14" s="63"/>
      <c r="AG14" s="1"/>
      <c r="AH14" s="49"/>
    </row>
    <row r="15" spans="1:34" x14ac:dyDescent="0.25">
      <c r="B15" s="2"/>
      <c r="C15" s="1"/>
      <c r="D15" s="1"/>
      <c r="E15" s="1"/>
      <c r="F15" s="1"/>
      <c r="G15" s="50"/>
      <c r="H15" s="1"/>
      <c r="I15" s="1"/>
      <c r="J15" s="50"/>
      <c r="K15" s="10"/>
      <c r="L15" s="1"/>
      <c r="M15" s="50"/>
      <c r="N15" s="1"/>
      <c r="O15" s="1"/>
      <c r="P15" s="50"/>
      <c r="Z15" s="4">
        <v>90013</v>
      </c>
      <c r="AA15" s="64">
        <f>AA16+AA17</f>
        <v>0</v>
      </c>
      <c r="AG15" s="1"/>
      <c r="AH15" s="49"/>
    </row>
    <row r="16" spans="1:34" x14ac:dyDescent="0.25">
      <c r="B16" s="2"/>
      <c r="C16" s="1"/>
      <c r="D16" s="1"/>
      <c r="E16" s="1"/>
      <c r="F16" s="1"/>
      <c r="G16" s="50"/>
      <c r="H16" s="1"/>
      <c r="I16" s="1"/>
      <c r="J16" s="50"/>
      <c r="K16" s="10"/>
      <c r="L16" s="1"/>
      <c r="M16" s="50"/>
      <c r="N16" s="1"/>
      <c r="O16" s="1"/>
      <c r="P16" s="50"/>
      <c r="Z16" s="2">
        <v>6050</v>
      </c>
      <c r="AA16" s="63">
        <f>'zał 4'!G340</f>
        <v>0</v>
      </c>
      <c r="AB16" s="50"/>
      <c r="AG16" s="1"/>
      <c r="AH16" s="49"/>
    </row>
    <row r="17" spans="2:34" x14ac:dyDescent="0.25">
      <c r="B17" s="2"/>
      <c r="C17" s="1"/>
      <c r="D17" s="1"/>
      <c r="E17" s="1"/>
      <c r="F17" s="1"/>
      <c r="G17" s="50"/>
      <c r="H17" s="1"/>
      <c r="I17" s="1"/>
      <c r="J17" s="50"/>
      <c r="K17" s="10"/>
      <c r="L17" s="1"/>
      <c r="M17" s="50"/>
      <c r="N17" s="1"/>
      <c r="O17" s="1"/>
      <c r="P17" s="50"/>
      <c r="Z17" s="2">
        <v>6060</v>
      </c>
      <c r="AA17" s="63">
        <v>0</v>
      </c>
      <c r="AG17" s="1"/>
      <c r="AH17" s="49"/>
    </row>
    <row r="18" spans="2:34" x14ac:dyDescent="0.25">
      <c r="B18" s="2"/>
      <c r="C18" s="1"/>
      <c r="D18" s="1"/>
      <c r="E18" s="1"/>
      <c r="F18" s="1"/>
      <c r="G18" s="50"/>
      <c r="H18" s="1"/>
      <c r="I18" s="1"/>
      <c r="J18" s="50"/>
      <c r="K18" s="10"/>
      <c r="L18" s="1"/>
      <c r="M18" s="50"/>
      <c r="N18" s="1"/>
      <c r="O18" s="1"/>
      <c r="P18" s="50"/>
      <c r="AA18" s="63"/>
      <c r="AG18" s="1"/>
      <c r="AH18" s="49"/>
    </row>
    <row r="19" spans="2:34" x14ac:dyDescent="0.25">
      <c r="C19" s="1"/>
      <c r="D19" s="1"/>
      <c r="E19" s="1"/>
      <c r="F19" s="1"/>
      <c r="G19" s="50"/>
      <c r="H19" s="1"/>
      <c r="I19" s="1"/>
      <c r="J19" s="50"/>
      <c r="K19" s="10"/>
      <c r="L19" s="1"/>
      <c r="M19" s="50"/>
      <c r="N19" s="1"/>
      <c r="O19" s="1"/>
      <c r="P19" s="50"/>
      <c r="Z19" s="4">
        <v>90015</v>
      </c>
      <c r="AA19" s="64">
        <f>AA20+AA21</f>
        <v>33148.490000000005</v>
      </c>
      <c r="AG19" s="1"/>
    </row>
    <row r="20" spans="2:34" x14ac:dyDescent="0.25">
      <c r="C20" s="1"/>
      <c r="D20" s="1"/>
      <c r="E20" s="1"/>
      <c r="F20" s="1"/>
      <c r="G20" s="50"/>
      <c r="H20" s="1"/>
      <c r="I20" s="1"/>
      <c r="J20" s="50"/>
      <c r="K20" s="10"/>
      <c r="L20" s="1"/>
      <c r="M20" s="50"/>
      <c r="N20" s="1"/>
      <c r="O20" s="1"/>
      <c r="P20" s="50"/>
      <c r="Z20" s="2">
        <v>6050</v>
      </c>
      <c r="AA20" s="63">
        <f>'zał 4'!G345+'zał 4'!G405+'zał 4'!G413+'zał 4'!G417+'zał 4'!G421</f>
        <v>33148.490000000005</v>
      </c>
      <c r="AB20" s="50"/>
      <c r="AG20" s="1"/>
    </row>
    <row r="21" spans="2:34" x14ac:dyDescent="0.25">
      <c r="C21" s="1"/>
      <c r="D21" s="1"/>
      <c r="E21" s="1"/>
      <c r="F21" s="1"/>
      <c r="G21" s="50"/>
      <c r="H21" s="1"/>
      <c r="I21" s="1"/>
      <c r="J21" s="50"/>
      <c r="K21" s="10"/>
      <c r="L21" s="1"/>
      <c r="M21" s="50"/>
      <c r="N21" s="1"/>
      <c r="O21" s="1"/>
      <c r="P21" s="50"/>
      <c r="Z21" s="2">
        <v>6060</v>
      </c>
      <c r="AA21" s="63">
        <v>0</v>
      </c>
    </row>
    <row r="22" spans="2:34" x14ac:dyDescent="0.25">
      <c r="C22" s="1"/>
      <c r="D22" s="1"/>
      <c r="E22" s="1"/>
      <c r="F22" s="1"/>
      <c r="G22" s="50"/>
      <c r="H22" s="1"/>
      <c r="I22" s="1"/>
      <c r="J22" s="50"/>
      <c r="K22" s="10"/>
      <c r="L22" s="1"/>
      <c r="M22" s="50"/>
      <c r="N22" s="1"/>
      <c r="O22" s="1"/>
      <c r="P22" s="50"/>
      <c r="AA22" s="63"/>
    </row>
    <row r="23" spans="2:34" x14ac:dyDescent="0.25">
      <c r="C23" s="1"/>
      <c r="D23" s="1"/>
      <c r="E23" s="1"/>
      <c r="F23" s="1"/>
      <c r="G23" s="50"/>
      <c r="H23" s="1"/>
      <c r="I23" s="1"/>
      <c r="J23" s="50"/>
      <c r="K23" s="10"/>
      <c r="L23" s="1"/>
      <c r="M23" s="50"/>
      <c r="N23" s="1"/>
      <c r="O23" s="1"/>
      <c r="P23" s="50"/>
      <c r="Z23" s="4">
        <v>90095</v>
      </c>
      <c r="AA23" s="64">
        <f>AA24+AA25</f>
        <v>431929.07999999996</v>
      </c>
    </row>
    <row r="24" spans="2:34" x14ac:dyDescent="0.25">
      <c r="C24" s="1"/>
      <c r="D24" s="1"/>
      <c r="E24" s="1"/>
      <c r="F24" s="1"/>
      <c r="G24" s="50"/>
      <c r="H24" s="1"/>
      <c r="I24" s="1"/>
      <c r="J24" s="50"/>
      <c r="K24" s="9"/>
      <c r="L24" s="1"/>
      <c r="M24" s="50"/>
      <c r="N24" s="1"/>
      <c r="O24" s="1"/>
      <c r="P24" s="50"/>
      <c r="Z24" s="2">
        <v>6050</v>
      </c>
      <c r="AA24" s="63">
        <f>'zał 4'!G427+'zał 4'!G431+'zał 4'!G436+'zał 4'!G446+'zał 4'!G451+'zał 4'!G456+'zał 4'!G462+'zał 4'!G474+'zał 4'!G479</f>
        <v>431929.07999999996</v>
      </c>
      <c r="AB24" s="50"/>
    </row>
    <row r="25" spans="2:34" x14ac:dyDescent="0.25">
      <c r="C25" s="1"/>
      <c r="D25" s="1"/>
      <c r="E25" s="1"/>
      <c r="F25" s="1"/>
      <c r="G25" s="50"/>
      <c r="H25" s="1"/>
      <c r="I25" s="1"/>
      <c r="J25" s="50"/>
      <c r="K25" s="9"/>
      <c r="L25" s="1"/>
      <c r="M25" s="50"/>
      <c r="N25" s="1"/>
      <c r="O25" s="1"/>
      <c r="P25" s="50"/>
      <c r="Z25" s="2">
        <v>6060</v>
      </c>
      <c r="AA25" s="63">
        <f>'zał 4'!G441</f>
        <v>0</v>
      </c>
      <c r="AB25" s="50"/>
    </row>
    <row r="26" spans="2:34" x14ac:dyDescent="0.25">
      <c r="C26" s="1"/>
      <c r="D26" s="1"/>
      <c r="E26" s="1"/>
      <c r="F26" s="1"/>
      <c r="G26" s="50"/>
      <c r="H26" s="1"/>
      <c r="I26" s="1"/>
      <c r="J26" s="50"/>
      <c r="K26" s="1"/>
      <c r="L26" s="1"/>
      <c r="M26" s="50"/>
      <c r="N26" s="1"/>
      <c r="O26" s="1"/>
      <c r="P26" s="50"/>
      <c r="AA26" s="65"/>
    </row>
    <row r="27" spans="2:34" x14ac:dyDescent="0.25">
      <c r="C27" s="1"/>
      <c r="D27" s="1"/>
      <c r="E27" s="1"/>
      <c r="F27" s="1"/>
      <c r="G27" s="50"/>
      <c r="H27" s="1"/>
      <c r="I27" s="1"/>
      <c r="J27" s="50"/>
      <c r="K27" s="1"/>
      <c r="L27" s="1"/>
      <c r="M27" s="50"/>
      <c r="N27" s="1"/>
      <c r="O27" s="1"/>
      <c r="P27" s="50"/>
      <c r="Z27" s="4">
        <v>90005</v>
      </c>
      <c r="AA27" s="64">
        <f>AA28+AA29</f>
        <v>0</v>
      </c>
    </row>
    <row r="28" spans="2:34" x14ac:dyDescent="0.25">
      <c r="C28" s="1"/>
      <c r="D28" s="1"/>
      <c r="E28" s="1"/>
      <c r="F28" s="1"/>
      <c r="G28" s="50"/>
      <c r="H28" s="1"/>
      <c r="I28" s="1"/>
      <c r="J28" s="50"/>
      <c r="K28" s="1"/>
      <c r="L28" s="1"/>
      <c r="M28" s="50"/>
      <c r="N28" s="1"/>
      <c r="O28" s="1"/>
      <c r="P28" s="50"/>
      <c r="Z28" s="2">
        <v>6050</v>
      </c>
      <c r="AA28" s="63">
        <f>'zał 4'!G296</f>
        <v>0</v>
      </c>
    </row>
    <row r="29" spans="2:34" x14ac:dyDescent="0.25">
      <c r="C29" s="1"/>
      <c r="D29" s="1"/>
      <c r="E29" s="1"/>
      <c r="F29" s="1"/>
      <c r="G29" s="50"/>
      <c r="H29" s="1"/>
      <c r="I29" s="1"/>
      <c r="J29" s="50"/>
      <c r="K29" s="1"/>
      <c r="L29" s="1"/>
      <c r="M29" s="50"/>
      <c r="N29" s="1"/>
      <c r="O29" s="1"/>
      <c r="P29" s="50"/>
      <c r="Z29" s="2">
        <v>6060</v>
      </c>
      <c r="AA29">
        <v>0</v>
      </c>
    </row>
    <row r="30" spans="2:34" x14ac:dyDescent="0.25">
      <c r="C30" s="1"/>
      <c r="D30" s="1"/>
      <c r="E30" s="1"/>
      <c r="F30" s="1"/>
      <c r="G30" s="50"/>
      <c r="H30" s="1"/>
      <c r="I30" s="1"/>
      <c r="J30" s="50"/>
      <c r="K30" s="1"/>
      <c r="L30" s="1"/>
      <c r="M30" s="50"/>
      <c r="N30" s="1"/>
      <c r="O30" s="1"/>
      <c r="P30" s="50"/>
    </row>
    <row r="31" spans="2:34" x14ac:dyDescent="0.25">
      <c r="C31" s="1"/>
      <c r="D31" s="1"/>
      <c r="E31" s="1"/>
      <c r="F31" s="1"/>
      <c r="G31" s="50"/>
      <c r="H31" s="1"/>
      <c r="I31" s="1"/>
      <c r="J31" s="50"/>
      <c r="K31" s="1"/>
      <c r="L31" s="1"/>
      <c r="M31" s="50"/>
      <c r="N31" s="1"/>
      <c r="O31" s="1"/>
      <c r="P31" s="50"/>
    </row>
    <row r="32" spans="2:34" x14ac:dyDescent="0.25">
      <c r="C32" s="1"/>
      <c r="D32" s="1"/>
      <c r="E32" s="1"/>
      <c r="F32" s="1"/>
      <c r="G32" s="50"/>
      <c r="H32" s="1"/>
      <c r="I32" s="1"/>
      <c r="J32" s="50"/>
      <c r="K32" s="1"/>
      <c r="L32" s="1"/>
      <c r="M32" s="50"/>
      <c r="N32" s="1"/>
      <c r="O32" s="1"/>
      <c r="P32" s="50"/>
    </row>
    <row r="33" spans="3:16" x14ac:dyDescent="0.25">
      <c r="C33" s="1"/>
      <c r="D33" s="1"/>
      <c r="E33" s="1"/>
      <c r="F33" s="1"/>
      <c r="G33" s="50"/>
      <c r="H33" s="1"/>
      <c r="I33" s="1"/>
      <c r="J33" s="50"/>
      <c r="K33" s="1"/>
      <c r="L33" s="1"/>
      <c r="M33" s="50"/>
      <c r="N33" s="1"/>
      <c r="O33" s="1"/>
      <c r="P33" s="50"/>
    </row>
    <row r="34" spans="3:16" x14ac:dyDescent="0.25">
      <c r="C34" s="1"/>
      <c r="D34" s="1"/>
      <c r="E34" s="1"/>
      <c r="F34" s="1"/>
      <c r="G34" s="50"/>
      <c r="H34" s="1"/>
      <c r="I34" s="1"/>
      <c r="J34" s="50"/>
      <c r="K34" s="1"/>
      <c r="L34" s="1"/>
      <c r="M34" s="50"/>
      <c r="N34" s="1"/>
      <c r="O34" s="1"/>
      <c r="P34" s="50"/>
    </row>
    <row r="35" spans="3:16" x14ac:dyDescent="0.25">
      <c r="C35" s="1"/>
      <c r="D35" s="1"/>
      <c r="E35" s="1"/>
      <c r="F35" s="1"/>
      <c r="G35" s="50"/>
      <c r="H35" s="1"/>
      <c r="I35" s="1"/>
      <c r="J35" s="50"/>
      <c r="K35" s="1"/>
      <c r="L35" s="1"/>
      <c r="M35" s="50"/>
      <c r="N35" s="1"/>
      <c r="O35" s="1"/>
      <c r="P35" s="50"/>
    </row>
    <row r="36" spans="3:16" x14ac:dyDescent="0.25">
      <c r="C36" s="1"/>
      <c r="D36" s="1"/>
      <c r="E36" s="1"/>
      <c r="F36" s="1"/>
      <c r="G36" s="50"/>
      <c r="H36" s="1"/>
      <c r="I36" s="1"/>
      <c r="J36" s="50"/>
      <c r="K36" s="1"/>
      <c r="L36" s="1"/>
      <c r="M36" s="50"/>
      <c r="N36" s="1"/>
      <c r="O36" s="1"/>
      <c r="P36" s="50"/>
    </row>
    <row r="37" spans="3:16" x14ac:dyDescent="0.25">
      <c r="C37" s="1"/>
      <c r="D37" s="1"/>
      <c r="E37" s="1"/>
      <c r="F37" s="1"/>
      <c r="G37" s="50"/>
      <c r="H37" s="1"/>
      <c r="I37" s="1"/>
      <c r="J37" s="50"/>
      <c r="K37" s="1"/>
      <c r="L37" s="1"/>
      <c r="M37" s="50"/>
      <c r="N37" s="1"/>
      <c r="O37" s="1"/>
      <c r="P37" s="50"/>
    </row>
    <row r="38" spans="3:16" x14ac:dyDescent="0.25">
      <c r="C38" s="1"/>
      <c r="D38" s="1"/>
      <c r="E38" s="1"/>
      <c r="F38" s="1"/>
      <c r="G38" s="50"/>
      <c r="H38" s="1"/>
      <c r="I38" s="1"/>
      <c r="J38" s="50"/>
      <c r="K38" s="1"/>
      <c r="L38" s="1"/>
      <c r="M38" s="50"/>
      <c r="N38" s="1"/>
      <c r="O38" s="1"/>
      <c r="P38" s="50"/>
    </row>
    <row r="39" spans="3:16" x14ac:dyDescent="0.25">
      <c r="C39" s="1"/>
      <c r="D39" s="1"/>
      <c r="E39" s="1"/>
      <c r="F39" s="1"/>
      <c r="G39" s="50"/>
      <c r="H39" s="1"/>
      <c r="I39" s="1"/>
      <c r="J39" s="50"/>
      <c r="K39" s="1"/>
      <c r="L39" s="1"/>
      <c r="M39" s="50"/>
      <c r="N39" s="1"/>
      <c r="O39" s="1"/>
      <c r="P39" s="50"/>
    </row>
    <row r="40" spans="3:16" x14ac:dyDescent="0.25">
      <c r="C40" s="1"/>
      <c r="D40" s="1"/>
      <c r="E40" s="1"/>
      <c r="F40" s="1"/>
      <c r="G40" s="50"/>
      <c r="H40" s="1"/>
      <c r="I40" s="1"/>
      <c r="J40" s="50"/>
      <c r="K40" s="1"/>
      <c r="L40" s="1"/>
      <c r="M40" s="50"/>
      <c r="N40" s="1"/>
      <c r="O40" s="1"/>
      <c r="P40" s="50"/>
    </row>
    <row r="41" spans="3:16" x14ac:dyDescent="0.25">
      <c r="C41" s="1"/>
      <c r="D41" s="1"/>
      <c r="E41" s="1"/>
      <c r="F41" s="1"/>
      <c r="G41" s="50"/>
      <c r="H41" s="1"/>
      <c r="I41" s="1"/>
      <c r="J41" s="50"/>
      <c r="K41" s="1"/>
      <c r="L41" s="1"/>
      <c r="M41" s="50"/>
      <c r="N41" s="1"/>
      <c r="O41" s="1"/>
      <c r="P41" s="50"/>
    </row>
    <row r="42" spans="3:16" x14ac:dyDescent="0.25">
      <c r="C42" s="1"/>
      <c r="D42" s="1"/>
      <c r="E42" s="1"/>
      <c r="F42" s="1"/>
      <c r="G42" s="50"/>
      <c r="H42" s="1"/>
      <c r="I42" s="1"/>
      <c r="J42" s="50"/>
      <c r="K42" s="1"/>
      <c r="L42" s="1"/>
      <c r="M42" s="50"/>
      <c r="N42" s="1"/>
      <c r="O42" s="1"/>
      <c r="P42" s="50"/>
    </row>
    <row r="43" spans="3:16" x14ac:dyDescent="0.25">
      <c r="C43" s="1"/>
      <c r="D43" s="1"/>
      <c r="E43" s="1"/>
      <c r="F43" s="1"/>
      <c r="G43" s="50"/>
      <c r="H43" s="1"/>
      <c r="I43" s="1"/>
      <c r="J43" s="50"/>
      <c r="K43" s="1"/>
      <c r="L43" s="1"/>
      <c r="M43" s="50"/>
      <c r="N43" s="1"/>
      <c r="O43" s="1"/>
      <c r="P43" s="50"/>
    </row>
    <row r="44" spans="3:16" x14ac:dyDescent="0.25">
      <c r="C44" s="1"/>
      <c r="D44" s="1"/>
      <c r="E44" s="1"/>
      <c r="F44" s="1"/>
      <c r="G44" s="50"/>
      <c r="H44" s="1"/>
      <c r="I44" s="1"/>
      <c r="J44" s="50"/>
      <c r="K44" s="1"/>
      <c r="L44" s="1"/>
      <c r="M44" s="50"/>
      <c r="N44" s="1"/>
      <c r="O44" s="1"/>
      <c r="P44" s="50"/>
    </row>
    <row r="45" spans="3:16" x14ac:dyDescent="0.25">
      <c r="C45" s="1"/>
      <c r="D45" s="1"/>
      <c r="E45" s="1"/>
      <c r="F45" s="1"/>
      <c r="G45" s="50"/>
      <c r="H45" s="1"/>
      <c r="I45" s="1"/>
      <c r="J45" s="50"/>
      <c r="K45" s="1"/>
      <c r="L45" s="1"/>
      <c r="M45" s="50"/>
      <c r="N45" s="1"/>
      <c r="O45" s="1"/>
      <c r="P45" s="50"/>
    </row>
    <row r="46" spans="3:16" x14ac:dyDescent="0.25">
      <c r="C46" s="1"/>
      <c r="D46" s="1"/>
      <c r="E46" s="1"/>
      <c r="F46" s="1"/>
      <c r="G46" s="50"/>
      <c r="H46" s="1"/>
      <c r="I46" s="1"/>
      <c r="J46" s="50"/>
      <c r="K46" s="1"/>
      <c r="L46" s="1"/>
      <c r="M46" s="50"/>
      <c r="N46" s="1"/>
      <c r="O46" s="1"/>
      <c r="P46" s="50"/>
    </row>
    <row r="47" spans="3:16" x14ac:dyDescent="0.25">
      <c r="C47" s="1"/>
      <c r="D47" s="1"/>
      <c r="E47" s="1"/>
      <c r="F47" s="1"/>
      <c r="G47" s="50"/>
      <c r="H47" s="1"/>
      <c r="I47" s="1"/>
      <c r="J47" s="50"/>
      <c r="K47" s="1"/>
      <c r="L47" s="1"/>
      <c r="M47" s="50"/>
      <c r="N47" s="1"/>
      <c r="O47" s="1"/>
      <c r="P47" s="50"/>
    </row>
    <row r="48" spans="3:16" x14ac:dyDescent="0.25">
      <c r="C48" s="1"/>
      <c r="D48" s="1"/>
      <c r="E48" s="1"/>
      <c r="F48" s="1"/>
      <c r="G48" s="50"/>
      <c r="H48" s="1"/>
      <c r="I48" s="1"/>
      <c r="J48" s="50"/>
      <c r="K48" s="1"/>
      <c r="L48" s="1"/>
      <c r="M48" s="50"/>
      <c r="N48" s="1"/>
      <c r="O48" s="1"/>
      <c r="P48" s="50"/>
    </row>
    <row r="49" spans="3:16" x14ac:dyDescent="0.25">
      <c r="C49" s="1"/>
      <c r="D49" s="1"/>
      <c r="E49" s="1"/>
      <c r="F49" s="1"/>
      <c r="G49" s="50"/>
      <c r="H49" s="1"/>
      <c r="I49" s="1"/>
      <c r="J49" s="50"/>
      <c r="K49" s="1"/>
      <c r="L49" s="1"/>
      <c r="M49" s="50"/>
      <c r="N49" s="1"/>
      <c r="O49" s="1"/>
      <c r="P49" s="50"/>
    </row>
    <row r="50" spans="3:16" x14ac:dyDescent="0.25">
      <c r="C50" s="1"/>
      <c r="D50" s="1"/>
      <c r="E50" s="1"/>
      <c r="F50" s="1"/>
      <c r="G50" s="50"/>
      <c r="H50" s="1"/>
      <c r="I50" s="1"/>
      <c r="J50" s="50"/>
      <c r="K50" s="1"/>
      <c r="L50" s="1"/>
      <c r="M50" s="50"/>
      <c r="N50" s="1"/>
      <c r="O50" s="1"/>
      <c r="P50" s="50"/>
    </row>
    <row r="51" spans="3:16" x14ac:dyDescent="0.25">
      <c r="C51" s="1"/>
      <c r="D51" s="1"/>
      <c r="E51" s="1"/>
      <c r="F51" s="1"/>
      <c r="G51" s="50"/>
      <c r="H51" s="1"/>
      <c r="I51" s="1"/>
      <c r="J51" s="50"/>
      <c r="K51" s="1"/>
      <c r="L51" s="1"/>
      <c r="M51" s="50"/>
      <c r="N51" s="1"/>
      <c r="O51" s="1"/>
      <c r="P51" s="50"/>
    </row>
    <row r="52" spans="3:16" x14ac:dyDescent="0.25">
      <c r="C52" s="1"/>
      <c r="D52" s="1"/>
      <c r="E52" s="1"/>
      <c r="F52" s="1"/>
      <c r="G52" s="50"/>
      <c r="H52" s="1"/>
      <c r="I52" s="1"/>
      <c r="J52" s="50"/>
      <c r="K52" s="1"/>
      <c r="L52" s="1"/>
      <c r="M52" s="50"/>
      <c r="N52" s="1"/>
      <c r="O52" s="1"/>
      <c r="P52" s="50"/>
    </row>
    <row r="53" spans="3:16" x14ac:dyDescent="0.25">
      <c r="C53" s="1"/>
      <c r="D53" s="1"/>
      <c r="E53" s="1"/>
      <c r="F53" s="1"/>
      <c r="G53" s="50"/>
      <c r="H53" s="1"/>
      <c r="I53" s="1"/>
      <c r="J53" s="50"/>
      <c r="K53" s="1"/>
      <c r="L53" s="1"/>
      <c r="M53" s="50"/>
      <c r="N53" s="1"/>
      <c r="O53" s="1"/>
      <c r="P53" s="50"/>
    </row>
    <row r="54" spans="3:16" x14ac:dyDescent="0.25">
      <c r="C54" s="1"/>
      <c r="D54" s="1"/>
      <c r="E54" s="1"/>
      <c r="F54" s="1"/>
      <c r="G54" s="50"/>
      <c r="H54" s="1"/>
      <c r="I54" s="1"/>
      <c r="J54" s="50"/>
      <c r="K54" s="1"/>
      <c r="L54" s="1"/>
      <c r="M54" s="50"/>
      <c r="N54" s="1"/>
      <c r="O54" s="1"/>
      <c r="P54" s="50"/>
    </row>
    <row r="55" spans="3:16" x14ac:dyDescent="0.25">
      <c r="C55" s="1"/>
      <c r="D55" s="1"/>
      <c r="E55" s="1"/>
      <c r="F55" s="1"/>
      <c r="G55" s="50"/>
      <c r="H55" s="1"/>
      <c r="I55" s="1"/>
      <c r="J55" s="50"/>
      <c r="K55" s="1"/>
      <c r="L55" s="1"/>
      <c r="M55" s="50"/>
      <c r="N55" s="1"/>
      <c r="O55" s="1"/>
      <c r="P55" s="50"/>
    </row>
    <row r="56" spans="3:16" x14ac:dyDescent="0.25">
      <c r="C56" s="1"/>
      <c r="D56" s="1"/>
      <c r="E56" s="1"/>
      <c r="F56" s="1"/>
      <c r="G56" s="50"/>
      <c r="H56" s="1"/>
      <c r="I56" s="1"/>
      <c r="J56" s="50"/>
      <c r="K56" s="1"/>
      <c r="L56" s="1"/>
      <c r="M56" s="50"/>
      <c r="N56" s="1"/>
      <c r="O56" s="1"/>
      <c r="P56" s="50"/>
    </row>
    <row r="57" spans="3:16" x14ac:dyDescent="0.25">
      <c r="C57" s="1"/>
      <c r="D57" s="1"/>
      <c r="E57" s="1"/>
      <c r="F57" s="1"/>
      <c r="G57" s="50"/>
      <c r="H57" s="1"/>
      <c r="I57" s="1"/>
      <c r="J57" s="50"/>
      <c r="K57" s="1"/>
      <c r="L57" s="1"/>
      <c r="M57" s="50"/>
      <c r="N57" s="1"/>
      <c r="O57" s="1"/>
      <c r="P57" s="50"/>
    </row>
    <row r="58" spans="3:16" x14ac:dyDescent="0.25">
      <c r="C58" s="1"/>
      <c r="D58" s="1"/>
      <c r="E58" s="1"/>
      <c r="F58" s="1"/>
      <c r="G58" s="50"/>
      <c r="H58" s="1"/>
      <c r="I58" s="1"/>
      <c r="J58" s="50"/>
      <c r="K58" s="1"/>
      <c r="L58" s="1"/>
      <c r="M58" s="50"/>
      <c r="N58" s="1"/>
      <c r="O58" s="1"/>
      <c r="P58" s="50"/>
    </row>
    <row r="59" spans="3:16" x14ac:dyDescent="0.25">
      <c r="C59" s="1"/>
      <c r="D59" s="1"/>
      <c r="E59" s="1"/>
      <c r="F59" s="1"/>
      <c r="G59" s="50"/>
      <c r="H59" s="1"/>
      <c r="I59" s="1"/>
      <c r="J59" s="50"/>
      <c r="K59" s="1"/>
      <c r="L59" s="1"/>
      <c r="M59" s="50"/>
      <c r="N59" s="1"/>
      <c r="O59" s="1"/>
      <c r="P59" s="50"/>
    </row>
    <row r="60" spans="3:16" x14ac:dyDescent="0.25">
      <c r="C60" s="1"/>
      <c r="D60" s="1"/>
      <c r="E60" s="1"/>
      <c r="F60" s="1"/>
      <c r="G60" s="50"/>
      <c r="H60" s="1"/>
      <c r="I60" s="1"/>
      <c r="J60" s="50"/>
      <c r="K60" s="1"/>
      <c r="L60" s="1"/>
      <c r="M60" s="50"/>
      <c r="N60" s="1"/>
      <c r="O60" s="1"/>
      <c r="P60" s="50"/>
    </row>
    <row r="61" spans="3:16" x14ac:dyDescent="0.25">
      <c r="C61" s="1"/>
      <c r="D61" s="1"/>
      <c r="E61" s="1"/>
      <c r="F61" s="1"/>
      <c r="G61" s="50"/>
      <c r="H61" s="1"/>
      <c r="I61" s="1"/>
      <c r="J61" s="50"/>
      <c r="K61" s="1"/>
      <c r="L61" s="1"/>
      <c r="M61" s="50"/>
      <c r="N61" s="1"/>
      <c r="O61" s="1"/>
      <c r="P61" s="50"/>
    </row>
    <row r="62" spans="3:16" x14ac:dyDescent="0.25">
      <c r="C62" s="1"/>
      <c r="D62" s="1"/>
      <c r="E62" s="1"/>
      <c r="F62" s="1"/>
      <c r="G62" s="50"/>
      <c r="H62" s="1"/>
      <c r="I62" s="1"/>
      <c r="J62" s="50"/>
      <c r="K62" s="1"/>
      <c r="L62" s="1"/>
      <c r="M62" s="50"/>
      <c r="N62" s="1"/>
      <c r="O62" s="1"/>
      <c r="P62" s="50"/>
    </row>
    <row r="63" spans="3:16" x14ac:dyDescent="0.25">
      <c r="C63" s="1"/>
      <c r="D63" s="1"/>
      <c r="E63" s="1"/>
      <c r="F63" s="1"/>
      <c r="G63" s="50"/>
      <c r="H63" s="1"/>
      <c r="I63" s="1"/>
      <c r="J63" s="50"/>
      <c r="K63" s="1"/>
      <c r="L63" s="1"/>
      <c r="M63" s="50"/>
      <c r="N63" s="1"/>
      <c r="O63" s="1"/>
      <c r="P63" s="50"/>
    </row>
    <row r="64" spans="3:16" x14ac:dyDescent="0.25">
      <c r="C64" s="1"/>
      <c r="D64" s="1"/>
      <c r="E64" s="1"/>
      <c r="F64" s="1"/>
      <c r="G64" s="50"/>
      <c r="H64" s="1"/>
      <c r="I64" s="1"/>
      <c r="J64" s="50"/>
      <c r="K64" s="1"/>
      <c r="L64" s="1"/>
      <c r="M64" s="50"/>
      <c r="N64" s="1"/>
      <c r="O64" s="1"/>
      <c r="P64" s="50"/>
    </row>
    <row r="65" spans="3:16" x14ac:dyDescent="0.25">
      <c r="C65" s="1"/>
      <c r="D65" s="1"/>
      <c r="E65" s="1"/>
      <c r="F65" s="1"/>
      <c r="G65" s="50"/>
      <c r="H65" s="1"/>
      <c r="I65" s="1"/>
      <c r="J65" s="50"/>
      <c r="K65" s="1"/>
      <c r="L65" s="1"/>
      <c r="M65" s="50"/>
      <c r="N65" s="1"/>
      <c r="O65" s="1"/>
      <c r="P65" s="50"/>
    </row>
    <row r="66" spans="3:16" x14ac:dyDescent="0.25">
      <c r="C66" s="1"/>
      <c r="D66" s="1"/>
      <c r="E66" s="1"/>
      <c r="F66" s="1"/>
      <c r="G66" s="50"/>
      <c r="H66" s="1"/>
      <c r="I66" s="1"/>
      <c r="J66" s="50"/>
      <c r="K66" s="1"/>
      <c r="L66" s="1"/>
      <c r="M66" s="50"/>
      <c r="N66" s="1"/>
      <c r="O66" s="1"/>
      <c r="P66" s="50"/>
    </row>
    <row r="67" spans="3:16" x14ac:dyDescent="0.25">
      <c r="C67" s="1"/>
      <c r="D67" s="1"/>
      <c r="E67" s="1"/>
      <c r="F67" s="1"/>
      <c r="G67" s="50"/>
      <c r="H67" s="1"/>
      <c r="I67" s="1"/>
      <c r="J67" s="50"/>
      <c r="K67" s="1"/>
      <c r="L67" s="1"/>
      <c r="M67" s="50"/>
      <c r="N67" s="1"/>
      <c r="O67" s="1"/>
      <c r="P67" s="50"/>
    </row>
    <row r="68" spans="3:16" x14ac:dyDescent="0.25">
      <c r="C68" s="1"/>
      <c r="D68" s="1"/>
      <c r="E68" s="1"/>
      <c r="F68" s="1"/>
      <c r="G68" s="50"/>
      <c r="H68" s="1"/>
      <c r="I68" s="1"/>
      <c r="J68" s="50"/>
      <c r="K68" s="1"/>
      <c r="L68" s="1"/>
      <c r="M68" s="50"/>
      <c r="N68" s="1"/>
      <c r="O68" s="1"/>
      <c r="P68" s="50"/>
    </row>
    <row r="69" spans="3:16" x14ac:dyDescent="0.25">
      <c r="C69" s="1"/>
      <c r="D69" s="1"/>
      <c r="E69" s="1"/>
      <c r="F69" s="1"/>
      <c r="G69" s="50"/>
      <c r="H69" s="1"/>
      <c r="I69" s="1"/>
      <c r="J69" s="50"/>
      <c r="K69" s="1"/>
      <c r="L69" s="1"/>
      <c r="M69" s="50"/>
      <c r="N69" s="1"/>
      <c r="O69" s="1"/>
      <c r="P69" s="50"/>
    </row>
    <row r="70" spans="3:16" x14ac:dyDescent="0.25">
      <c r="C70" s="1"/>
      <c r="D70" s="1"/>
      <c r="E70" s="1"/>
      <c r="F70" s="1"/>
      <c r="G70" s="50"/>
      <c r="H70" s="1"/>
      <c r="I70" s="1"/>
      <c r="J70" s="50"/>
      <c r="K70" s="1"/>
      <c r="L70" s="1"/>
      <c r="M70" s="50"/>
      <c r="N70" s="1"/>
      <c r="O70" s="1"/>
      <c r="P70" s="50"/>
    </row>
    <row r="71" spans="3:16" x14ac:dyDescent="0.25">
      <c r="C71" s="1"/>
      <c r="D71" s="1"/>
      <c r="E71" s="1"/>
      <c r="F71" s="1"/>
      <c r="G71" s="50"/>
      <c r="H71" s="1"/>
      <c r="I71" s="1"/>
      <c r="J71" s="50"/>
      <c r="K71" s="1"/>
      <c r="L71" s="1"/>
      <c r="M71" s="50"/>
      <c r="N71" s="1"/>
      <c r="O71" s="1"/>
      <c r="P71" s="50"/>
    </row>
    <row r="72" spans="3:16" x14ac:dyDescent="0.25">
      <c r="C72" s="1"/>
      <c r="D72" s="1"/>
      <c r="E72" s="1"/>
      <c r="F72" s="1"/>
      <c r="G72" s="50"/>
      <c r="H72" s="1"/>
      <c r="I72" s="1"/>
      <c r="J72" s="50"/>
      <c r="K72" s="1"/>
      <c r="L72" s="1"/>
      <c r="M72" s="50"/>
      <c r="N72" s="1"/>
      <c r="O72" s="1"/>
      <c r="P72" s="50"/>
    </row>
    <row r="73" spans="3:16" x14ac:dyDescent="0.25">
      <c r="C73" s="1"/>
      <c r="D73" s="1"/>
      <c r="E73" s="1"/>
      <c r="F73" s="1"/>
      <c r="G73" s="50"/>
      <c r="H73" s="1"/>
      <c r="I73" s="1"/>
      <c r="J73" s="50"/>
      <c r="K73" s="1"/>
      <c r="L73" s="1"/>
      <c r="M73" s="50"/>
      <c r="N73" s="1"/>
      <c r="O73" s="1"/>
      <c r="P73" s="50"/>
    </row>
    <row r="74" spans="3:16" x14ac:dyDescent="0.25">
      <c r="C74" s="1"/>
      <c r="D74" s="1"/>
      <c r="E74" s="1"/>
      <c r="F74" s="1"/>
      <c r="G74" s="50"/>
      <c r="H74" s="1"/>
      <c r="I74" s="1"/>
      <c r="J74" s="50"/>
      <c r="K74" s="1"/>
      <c r="L74" s="1"/>
      <c r="M74" s="50"/>
      <c r="N74" s="1"/>
      <c r="O74" s="1"/>
      <c r="P74" s="50"/>
    </row>
    <row r="75" spans="3:16" x14ac:dyDescent="0.25">
      <c r="C75" s="1"/>
      <c r="D75" s="1"/>
      <c r="E75" s="1"/>
      <c r="F75" s="1"/>
      <c r="G75" s="50"/>
      <c r="H75" s="1"/>
      <c r="I75" s="1"/>
      <c r="J75" s="50"/>
      <c r="K75" s="1"/>
      <c r="L75" s="1"/>
      <c r="M75" s="50"/>
      <c r="N75" s="1"/>
      <c r="O75" s="1"/>
      <c r="P75" s="50"/>
    </row>
    <row r="76" spans="3:16" x14ac:dyDescent="0.25">
      <c r="C76" s="1"/>
      <c r="D76" s="1"/>
      <c r="E76" s="1"/>
      <c r="F76" s="1"/>
      <c r="G76" s="50"/>
      <c r="H76" s="1"/>
      <c r="I76" s="1"/>
      <c r="J76" s="50"/>
      <c r="K76" s="1"/>
      <c r="L76" s="1"/>
      <c r="M76" s="50"/>
      <c r="N76" s="1"/>
      <c r="O76" s="1"/>
      <c r="P76" s="50"/>
    </row>
    <row r="77" spans="3:16" x14ac:dyDescent="0.25">
      <c r="C77" s="1"/>
      <c r="D77" s="1"/>
      <c r="E77" s="1"/>
      <c r="F77" s="1"/>
      <c r="G77" s="50"/>
      <c r="H77" s="1"/>
      <c r="I77" s="1"/>
      <c r="J77" s="50"/>
      <c r="K77" s="1"/>
      <c r="L77" s="1"/>
      <c r="M77" s="50"/>
      <c r="N77" s="1"/>
      <c r="O77" s="1"/>
      <c r="P77" s="50"/>
    </row>
    <row r="78" spans="3:16" x14ac:dyDescent="0.25">
      <c r="C78" s="1"/>
      <c r="D78" s="1"/>
      <c r="E78" s="1"/>
      <c r="F78" s="1"/>
      <c r="G78" s="50"/>
      <c r="H78" s="1"/>
      <c r="I78" s="1"/>
      <c r="J78" s="50"/>
      <c r="K78" s="1"/>
      <c r="L78" s="1"/>
      <c r="M78" s="50"/>
      <c r="N78" s="1"/>
      <c r="O78" s="1"/>
      <c r="P78" s="50"/>
    </row>
    <row r="79" spans="3:16" x14ac:dyDescent="0.25">
      <c r="C79" s="1"/>
      <c r="D79" s="1"/>
      <c r="E79" s="1"/>
      <c r="F79" s="1"/>
      <c r="G79" s="50"/>
      <c r="H79" s="1"/>
      <c r="I79" s="1"/>
      <c r="J79" s="50"/>
      <c r="K79" s="1"/>
      <c r="L79" s="1"/>
      <c r="M79" s="50"/>
      <c r="N79" s="1"/>
      <c r="O79" s="1"/>
      <c r="P79" s="50"/>
    </row>
    <row r="80" spans="3:16" x14ac:dyDescent="0.25">
      <c r="C80" s="1"/>
      <c r="D80" s="1"/>
      <c r="E80" s="1"/>
      <c r="F80" s="1"/>
      <c r="G80" s="50"/>
      <c r="H80" s="1"/>
      <c r="I80" s="1"/>
      <c r="J80" s="50"/>
      <c r="K80" s="1"/>
      <c r="L80" s="1"/>
      <c r="M80" s="50"/>
      <c r="N80" s="1"/>
      <c r="O80" s="1"/>
      <c r="P80" s="50"/>
    </row>
    <row r="81" spans="3:16" x14ac:dyDescent="0.25">
      <c r="C81" s="1"/>
      <c r="D81" s="1"/>
      <c r="E81" s="1"/>
      <c r="F81" s="1"/>
      <c r="G81" s="50"/>
      <c r="H81" s="1"/>
      <c r="I81" s="1"/>
      <c r="J81" s="50"/>
      <c r="K81" s="1"/>
      <c r="L81" s="1"/>
      <c r="M81" s="50"/>
      <c r="N81" s="1"/>
      <c r="O81" s="1"/>
      <c r="P81" s="50"/>
    </row>
  </sheetData>
  <pageMargins left="0.7" right="0.7" top="0.75" bottom="0.75" header="0.3" footer="0.3"/>
  <pageSetup paperSize="9" scale="97" orientation="landscape" r:id="rId1"/>
  <colBreaks count="2" manualBreakCount="2">
    <brk id="10" max="28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zał 4</vt:lpstr>
      <vt:lpstr>działy </vt:lpstr>
      <vt:lpstr>'zał 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Siwiec</dc:creator>
  <cp:lastModifiedBy>Katarzyna Siwiec</cp:lastModifiedBy>
  <cp:lastPrinted>2020-07-17T11:48:09Z</cp:lastPrinted>
  <dcterms:created xsi:type="dcterms:W3CDTF">2016-12-29T09:38:34Z</dcterms:created>
  <dcterms:modified xsi:type="dcterms:W3CDTF">2020-08-28T08:01:32Z</dcterms:modified>
</cp:coreProperties>
</file>