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nnaj\Dropbox\Dokumenty\DOTACJE PRZEKAZYWANE\Dotacje 2022\Podstawowa kwota dotacji\"/>
    </mc:Choice>
  </mc:AlternateContent>
  <bookViews>
    <workbookView xWindow="0" yWindow="0" windowWidth="17520" windowHeight="10995"/>
  </bookViews>
  <sheets>
    <sheet name="PRZEDSZKOLA" sheetId="1" r:id="rId1"/>
    <sheet name="Arkusz1" sheetId="2" r:id="rId2"/>
  </sheets>
  <definedNames>
    <definedName name="_xlnm.Print_Area" localSheetId="0">PRZEDSZKOLA!$A$1:$H$69</definedName>
  </definedNames>
  <calcPr calcId="15251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5" i="1" l="1"/>
  <c r="H61" i="1"/>
  <c r="G61" i="1"/>
  <c r="E61" i="1"/>
  <c r="D61" i="1"/>
  <c r="H57" i="1" l="1"/>
  <c r="G57" i="1"/>
  <c r="E57" i="1"/>
  <c r="F57" i="1"/>
  <c r="F58" i="1" s="1"/>
  <c r="F66" i="1" s="1"/>
  <c r="D57" i="1"/>
  <c r="D49" i="1" l="1"/>
  <c r="D53" i="1" s="1"/>
  <c r="D54" i="1" s="1"/>
  <c r="H49" i="1" l="1"/>
  <c r="E49" i="1" l="1"/>
  <c r="E53" i="1" s="1"/>
  <c r="F49" i="1"/>
  <c r="F67" i="1" s="1"/>
  <c r="G49" i="1"/>
  <c r="G53" i="1" s="1"/>
  <c r="G54" i="1" s="1"/>
  <c r="G58" i="1" s="1"/>
  <c r="H53" i="1"/>
  <c r="H54" i="1" s="1"/>
  <c r="H58" i="1" s="1"/>
  <c r="G66" i="1" l="1"/>
  <c r="G67" i="1" s="1"/>
  <c r="C19" i="1" s="1"/>
  <c r="H66" i="1"/>
  <c r="H67" i="1" s="1"/>
  <c r="C27" i="1"/>
  <c r="F53" i="1"/>
  <c r="E54" i="1"/>
  <c r="E58" i="1" s="1"/>
  <c r="D58" i="1"/>
  <c r="C20" i="1"/>
  <c r="E66" i="1" l="1"/>
  <c r="E67" i="1" s="1"/>
  <c r="C21" i="1" s="1"/>
  <c r="D66" i="1"/>
  <c r="D67" i="1" s="1"/>
  <c r="C22" i="1" s="1"/>
  <c r="C28" i="1"/>
  <c r="C24" i="1" l="1"/>
  <c r="C25" i="1" s="1"/>
  <c r="C29" i="1" s="1"/>
  <c r="C30" i="1" l="1"/>
  <c r="D30" i="1" s="1"/>
  <c r="D29" i="1"/>
</calcChain>
</file>

<file path=xl/sharedStrings.xml><?xml version="1.0" encoding="utf-8"?>
<sst xmlns="http://schemas.openxmlformats.org/spreadsheetml/2006/main" count="72" uniqueCount="67">
  <si>
    <t>Podstawa prawna:</t>
  </si>
  <si>
    <t>1.</t>
  </si>
  <si>
    <t>zaplanowane na rok budżetowy w budżecie gminy opłaty za korzystanie z wychowania przedszkolnego w tych przedszkolach, stanowiące dochody budżetu gminy,</t>
  </si>
  <si>
    <t xml:space="preserve"> zaplanowane na rok budżetowy w budżecie gminy opłaty za wyżywienie w tych przedszkolach, stanowiące dochody budżetu gminy,</t>
  </si>
  <si>
    <t xml:space="preserve"> zaplanowane na rok budżetowy w budżecie gminy wydatki bieżące finansowane z użyciem środków pochodzących z budżetu Unii Europejskiej na prowadzenie tych przedszkoli,</t>
  </si>
  <si>
    <t>NIEBĘDĄCE JEDNOSTKAMI SAMORZADU TERYTORIALNEGO</t>
  </si>
  <si>
    <t>Suma pomniejszeń wydatków  od 1-7</t>
  </si>
  <si>
    <t>Wydatki bieżące stanowiące podstawę wyliczeń</t>
  </si>
  <si>
    <t>Statystyczna liczba uczniów w przedszkolach</t>
  </si>
  <si>
    <t>Statystyczna liczba uczniów do wyliczeń</t>
  </si>
  <si>
    <t>75% podstawowej kwoty dotacji</t>
  </si>
  <si>
    <t>PODSTAWOWA ROCZNA KWOTA DOTACJI DLA PRZEDSZKOLI</t>
  </si>
  <si>
    <t>Sprawdził:</t>
  </si>
  <si>
    <t>Zatwierdził:</t>
  </si>
  <si>
    <t>Przedszkole nr 1</t>
  </si>
  <si>
    <t>Przedszkole nr 5</t>
  </si>
  <si>
    <t>Przedszkole nr 6</t>
  </si>
  <si>
    <t>Przedszkole nr 8</t>
  </si>
  <si>
    <t>Przedszkole nr 9</t>
  </si>
  <si>
    <t>Przedszkole nr 10</t>
  </si>
  <si>
    <t>Przedszkole nr 12</t>
  </si>
  <si>
    <t>Przedszkole nr 14</t>
  </si>
  <si>
    <t>Przedszkole w Białej Nyskiej w ZSP</t>
  </si>
  <si>
    <t>Przedszkole w Goświnowicach w ZSP</t>
  </si>
  <si>
    <t>Przedszkole w Niwnicy w ZSP</t>
  </si>
  <si>
    <t>WAGA  NIEPEŁNOSPRAWNOŚCI</t>
  </si>
  <si>
    <t xml:space="preserve">WAGA dla niepełnosprawności </t>
  </si>
  <si>
    <t>ŁĄCZNA LICZBA UCZNIÓW NIEPEŁNOSPRAWNYCH</t>
  </si>
  <si>
    <t xml:space="preserve">Wydatki bieżące na prowadzenie przedszkoli zaplanowane w uchwale </t>
  </si>
  <si>
    <t>sumę iloczynów odpowiednich kwot przewidzianych w części oświatowej subwencji ogólnej dla gminy na uczniów niepełnosprawnych z danymi niepełnosprawnościami w przedszkolach oraz statystycznej liczby  uczniów niepełnosprawnych z danymi niepełnosprawnościami w tych przedszkolach,</t>
  </si>
  <si>
    <t xml:space="preserve"> iloczyn kwoty przewidzianej na rok budżetowy w części oświatowej subwencji ogólnej dla gminy na dziecko objęte wczesnym wspomaganiem rozwoju w przedszkolu oraz statystycznej liczby dzieci objętych wczesnym wspomaganiem rozwoju w tych przedszkolach,</t>
  </si>
  <si>
    <t>iloczyn kwoty przewidzianej na rok budżetowy w części oświatowej subwencji ogólnej dla gminy na uczestnika zajęć rewalidacyjno-wychowawczych w przedszkolu oraz statystycznej liczby uczestników zajęć rewalidacyjno-wychowawczych w tych przedszkolach,</t>
  </si>
  <si>
    <t xml:space="preserve"> zaplanowane na rok budżetowy w budżecie gminy wydatki bieżące na programy, o których mowa w art. 90u ust. 1 ustawy z dnia 7 września 1991 r. o systemie oświaty, w tych przedszkolach</t>
  </si>
  <si>
    <t>Statystyczna liczba uczniów niepełnosprawnych w tych przedszkolach,</t>
  </si>
  <si>
    <t>z budżetu Gminy Nysa dla publicznych i niepublicznych placówek wychowania przedszkolnego i szkół podstawowych</t>
  </si>
  <si>
    <t>prowadzonych na terenie Gminy Nysa przez osoby fizyczne i osoby prawne niebędące jednostkami samorządu terytorialnego</t>
  </si>
  <si>
    <t>oraz trybu i zakresu kontroli prawidłowości ich pobrania i wykorzystania</t>
  </si>
  <si>
    <t>3.</t>
  </si>
  <si>
    <t>Przedszkole w Kopernikach w ZSP</t>
  </si>
  <si>
    <t>Roczna kwota subwencji na jednego ucznia</t>
  </si>
  <si>
    <t>Wskaźnik korygujący Di dla Nysy</t>
  </si>
  <si>
    <t>Roczne kwoty przewidziane w subwencji oświatowej</t>
  </si>
  <si>
    <t xml:space="preserve">2. </t>
  </si>
  <si>
    <t xml:space="preserve">Uchwała Nr XLVII/703/18 Rady Miejskiej w Nysie z dnia 22 stycznia 2018 r.  w sprawie ustalania trybu udzielania i rozliczania dotacji </t>
  </si>
  <si>
    <t xml:space="preserve">Sporządził:                                                                  </t>
  </si>
  <si>
    <t>PODSTAWOWA KWOTA DOTACJI DLA  PRZEDSZKOLI PROWADZONYCH PRZEZ OSOBY FIZYCZNE I OSOBY PRAWNE</t>
  </si>
  <si>
    <t>Art.. 12 ust.1 ustawy z dnia 27 października 2017 r. o finansowaniu zadań oświatowych - Dz.U. z 2021 poz. 1930 ze zm.</t>
  </si>
  <si>
    <t>Uchwała nr LI/762/21 Rady Miejskiej w Nysie z dnia 29 grudnia 2021 r. w sprawie uchwalenia budżetu Gminy Nysa na rok 2022 ze zmianami</t>
  </si>
  <si>
    <t>Finansowy standard A na rok 2022</t>
  </si>
  <si>
    <t>4.</t>
  </si>
  <si>
    <t>Nowy wskaźnik Wai dla Gminy Nysa</t>
  </si>
  <si>
    <t>Kwota zwiększająca subwencję na ucznia na rok 2022</t>
  </si>
  <si>
    <t>Wzrost subwencji = waga x nowy wskaźnik Wai x kwota zwiększająca subwencję</t>
  </si>
  <si>
    <t>Roczne kwoty przewidziane w subwencji oświatowej po zwiększeniu subwencji</t>
  </si>
  <si>
    <t>Statystyczna liczba uczniów  w przedszkolach posiadających orzeczenie o potrzebie kształcenia specjalnego o którym mowa w art.. 127 ust. 1 ustawy - Prawo oświatowe, wydane ze względu na odpowiednie niepełnosprawności zgodnie z z art.. 11 ust 1 ustawy o finansowaniu zadań oświatowych</t>
  </si>
  <si>
    <t>P67 - wych.ośr.rewalid.-wych.oraz dzieci z niepełnosprawnościami sprzężonymi, autyzmem, w tym z zespołem Aspergera</t>
  </si>
  <si>
    <t>P69  - WWRD - dzieci objęte wczesnym wspomaganiem rozwoju w przedszkolach</t>
  </si>
  <si>
    <t>P8  dzieci i młodzież z niepełnosprawnością intelektualną w stopniu głębokim objętych zajęciami rewalidacyjno-wychowawczymi organizowanymi w przedszkolach</t>
  </si>
  <si>
    <t>P71  - dzieci niewidome, słabowidzące z niepełn.ruchową w tym z afazją</t>
  </si>
  <si>
    <t>P72 - dzieci niesłyszące, słabosłyszące z niepełn. Intelektualną w stopniu umiarkowanym lub znacznym</t>
  </si>
  <si>
    <t>AKTUALIZACJA NR 3</t>
  </si>
  <si>
    <t>Art.. 32  Ustawy z dnia 12 maja 2022 r. o zmianie ustawy o systemie oświaty oraz niektórych innych ustaw (Dz. U. z 2022 r. poz. 1116)</t>
  </si>
  <si>
    <t>Nysa, dnia 31  sierpnia 2022 r.</t>
  </si>
  <si>
    <t>Nowy wskaźnik Wa,i dla Nysy z 2022 roku</t>
  </si>
  <si>
    <t>Kwota zwiększająca subwencję</t>
  </si>
  <si>
    <t>Nowa waga dla drugiej dodatkowej kwoty na ucznia przeliczeniowego</t>
  </si>
  <si>
    <t>Wzrost subwencji = waga x nowy wskaźnik Wa,i x kwota zwiększająca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</si>
</sst>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z_ł_-;\-* #,##0.00\ _z_ł_-;_-* &quot;-&quot;??\ _z_ł_-;_-@_-"/>
    <numFmt numFmtId="164" formatCode="0.0000000000"/>
    <numFmt numFmtId="166" formatCode="0.0000"/>
  </numFmts>
  <fonts count="1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9"/>
      <color rgb="FF374D5C"/>
      <name val="Tahoma"/>
      <family val="2"/>
      <charset val="238"/>
    </font>
    <font>
      <b/>
      <sz val="14"/>
      <color rgb="FF374D5C"/>
      <name val="Tahoma"/>
      <family val="2"/>
      <charset val="238"/>
    </font>
    <font>
      <b/>
      <sz val="12"/>
      <color rgb="FF374D5C"/>
      <name val="Tahoma"/>
      <family val="2"/>
      <charset val="238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1"/>
      <name val="Times New Roman"/>
      <family val="1"/>
      <charset val="238"/>
    </font>
    <font>
      <b/>
      <sz val="10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4">
    <xf numFmtId="0" fontId="0" fillId="0" borderId="0" xfId="0"/>
    <xf numFmtId="0" fontId="2" fillId="0" borderId="0" xfId="0" applyFont="1"/>
    <xf numFmtId="43" fontId="0" fillId="0" borderId="1" xfId="1" applyFont="1" applyBorder="1"/>
    <xf numFmtId="0" fontId="0" fillId="0" borderId="1" xfId="0" applyBorder="1"/>
    <xf numFmtId="0" fontId="3" fillId="0" borderId="1" xfId="0" applyFont="1" applyBorder="1" applyAlignment="1">
      <alignment horizontal="left" vertical="center" wrapText="1"/>
    </xf>
    <xf numFmtId="43" fontId="0" fillId="0" borderId="1" xfId="0" applyNumberFormat="1" applyBorder="1"/>
    <xf numFmtId="0" fontId="0" fillId="0" borderId="1" xfId="0" applyBorder="1" applyAlignment="1">
      <alignment horizontal="center"/>
    </xf>
    <xf numFmtId="0" fontId="6" fillId="0" borderId="1" xfId="0" applyFont="1" applyBorder="1" applyAlignment="1">
      <alignment horizontal="center"/>
    </xf>
    <xf numFmtId="43" fontId="7" fillId="0" borderId="1" xfId="0" applyNumberFormat="1" applyFont="1" applyBorder="1"/>
    <xf numFmtId="43" fontId="7" fillId="0" borderId="1" xfId="1" applyFont="1" applyBorder="1" applyAlignment="1">
      <alignment horizontal="center"/>
    </xf>
    <xf numFmtId="0" fontId="3" fillId="0" borderId="3" xfId="0" applyFont="1" applyBorder="1" applyAlignment="1">
      <alignment horizontal="left" vertical="center" wrapText="1"/>
    </xf>
    <xf numFmtId="0" fontId="9" fillId="0" borderId="0" xfId="0" applyFont="1"/>
    <xf numFmtId="0" fontId="3" fillId="0" borderId="2" xfId="0" applyFont="1" applyBorder="1" applyAlignment="1">
      <alignment horizontal="left" vertical="center" wrapText="1"/>
    </xf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0" xfId="0" applyAlignment="1">
      <alignment horizontal="center"/>
    </xf>
    <xf numFmtId="43" fontId="9" fillId="0" borderId="0" xfId="0" applyNumberFormat="1" applyFont="1"/>
    <xf numFmtId="0" fontId="2" fillId="0" borderId="1" xfId="0" applyFont="1" applyBorder="1"/>
    <xf numFmtId="0" fontId="0" fillId="0" borderId="2" xfId="0" applyBorder="1"/>
    <xf numFmtId="0" fontId="0" fillId="0" borderId="2" xfId="0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2" borderId="0" xfId="0" applyFill="1" applyBorder="1" applyAlignment="1">
      <alignment horizontal="center"/>
    </xf>
    <xf numFmtId="43" fontId="0" fillId="0" borderId="0" xfId="1" applyFont="1" applyBorder="1"/>
    <xf numFmtId="43" fontId="8" fillId="0" borderId="0" xfId="1" applyFont="1" applyBorder="1"/>
    <xf numFmtId="43" fontId="0" fillId="0" borderId="0" xfId="0" applyNumberFormat="1"/>
    <xf numFmtId="0" fontId="1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3" fontId="0" fillId="2" borderId="1" xfId="1" applyFont="1" applyFill="1" applyBorder="1"/>
    <xf numFmtId="43" fontId="2" fillId="0" borderId="5" xfId="0" applyNumberFormat="1" applyFont="1" applyBorder="1"/>
    <xf numFmtId="164" fontId="10" fillId="0" borderId="7" xfId="0" applyNumberFormat="1" applyFont="1" applyBorder="1" applyAlignment="1">
      <alignment horizontal="center"/>
    </xf>
    <xf numFmtId="166" fontId="10" fillId="0" borderId="3" xfId="0" applyNumberFormat="1" applyFont="1" applyBorder="1" applyAlignment="1">
      <alignment horizontal="center"/>
    </xf>
    <xf numFmtId="0" fontId="2" fillId="0" borderId="8" xfId="0" applyFont="1" applyBorder="1"/>
    <xf numFmtId="43" fontId="2" fillId="0" borderId="7" xfId="1" applyFont="1" applyBorder="1"/>
    <xf numFmtId="43" fontId="2" fillId="0" borderId="5" xfId="1" applyFont="1" applyBorder="1" applyAlignment="1">
      <alignment horizontal="center"/>
    </xf>
    <xf numFmtId="0" fontId="0" fillId="0" borderId="0" xfId="0" applyAlignment="1">
      <alignment horizontal="left"/>
    </xf>
    <xf numFmtId="43" fontId="0" fillId="0" borderId="1" xfId="1" applyFont="1" applyBorder="1" applyAlignment="1">
      <alignment horizontal="center"/>
    </xf>
    <xf numFmtId="43" fontId="2" fillId="0" borderId="6" xfId="1" applyFont="1" applyBorder="1" applyAlignment="1">
      <alignment horizontal="center"/>
    </xf>
    <xf numFmtId="43" fontId="0" fillId="0" borderId="1" xfId="0" applyNumberFormat="1" applyBorder="1" applyAlignment="1">
      <alignment horizontal="center"/>
    </xf>
    <xf numFmtId="43" fontId="6" fillId="0" borderId="1" xfId="0" applyNumberFormat="1" applyFont="1" applyBorder="1"/>
    <xf numFmtId="0" fontId="2" fillId="0" borderId="4" xfId="0" applyFont="1" applyBorder="1" applyAlignment="1">
      <alignment wrapText="1"/>
    </xf>
    <xf numFmtId="0" fontId="0" fillId="0" borderId="3" xfId="0" applyFill="1" applyBorder="1" applyAlignment="1">
      <alignment wrapText="1"/>
    </xf>
    <xf numFmtId="0" fontId="0" fillId="0" borderId="7" xfId="0" applyFill="1" applyBorder="1" applyAlignment="1">
      <alignment wrapText="1"/>
    </xf>
    <xf numFmtId="0" fontId="0" fillId="0" borderId="2" xfId="0" applyFill="1" applyBorder="1" applyAlignment="1">
      <alignment wrapText="1"/>
    </xf>
    <xf numFmtId="0" fontId="2" fillId="0" borderId="4" xfId="0" applyFont="1" applyFill="1" applyBorder="1" applyAlignment="1">
      <alignment wrapText="1"/>
    </xf>
    <xf numFmtId="0" fontId="2" fillId="0" borderId="8" xfId="0" applyFont="1" applyBorder="1" applyAlignment="1">
      <alignment wrapText="1"/>
    </xf>
    <xf numFmtId="0" fontId="2" fillId="0" borderId="11" xfId="0" applyFont="1" applyBorder="1" applyAlignment="1">
      <alignment horizontal="left" wrapText="1"/>
    </xf>
    <xf numFmtId="43" fontId="2" fillId="0" borderId="4" xfId="1" applyFont="1" applyBorder="1"/>
    <xf numFmtId="43" fontId="2" fillId="0" borderId="5" xfId="1" applyFont="1" applyBorder="1"/>
    <xf numFmtId="43" fontId="2" fillId="0" borderId="6" xfId="1" applyFont="1" applyBorder="1"/>
    <xf numFmtId="0" fontId="6" fillId="0" borderId="9" xfId="0" applyFont="1" applyBorder="1"/>
    <xf numFmtId="0" fontId="0" fillId="0" borderId="0" xfId="0" applyAlignment="1">
      <alignment horizontal="right"/>
    </xf>
    <xf numFmtId="0" fontId="2" fillId="0" borderId="12" xfId="0" applyFont="1" applyFill="1" applyBorder="1" applyAlignment="1">
      <alignment wrapText="1"/>
    </xf>
    <xf numFmtId="43" fontId="2" fillId="0" borderId="10" xfId="0" applyNumberFormat="1" applyFont="1" applyBorder="1"/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0" fillId="0" borderId="1" xfId="0" applyBorder="1" applyAlignment="1"/>
    <xf numFmtId="0" fontId="4" fillId="0" borderId="1" xfId="0" applyFont="1" applyFill="1" applyBorder="1" applyAlignment="1">
      <alignment horizontal="left" vertical="center" wrapText="1"/>
    </xf>
    <xf numFmtId="0" fontId="7" fillId="0" borderId="1" xfId="0" applyFont="1" applyBorder="1" applyAlignment="1"/>
    <xf numFmtId="0" fontId="2" fillId="0" borderId="1" xfId="0" applyFont="1" applyBorder="1" applyAlignment="1">
      <alignment wrapText="1"/>
    </xf>
    <xf numFmtId="0" fontId="3" fillId="0" borderId="1" xfId="0" applyFont="1" applyFill="1" applyBorder="1" applyAlignment="1">
      <alignment horizontal="left" vertical="center" wrapText="1"/>
    </xf>
    <xf numFmtId="0" fontId="0" fillId="0" borderId="13" xfId="0" applyBorder="1"/>
    <xf numFmtId="0" fontId="0" fillId="0" borderId="14" xfId="0" applyBorder="1"/>
    <xf numFmtId="0" fontId="12" fillId="0" borderId="3" xfId="0" applyFont="1" applyBorder="1"/>
    <xf numFmtId="43" fontId="0" fillId="0" borderId="14" xfId="1" applyFont="1" applyBorder="1"/>
    <xf numFmtId="0" fontId="2" fillId="0" borderId="12" xfId="0" applyFont="1" applyBorder="1" applyAlignment="1">
      <alignment horizontal="left" vertical="top" wrapText="1"/>
    </xf>
    <xf numFmtId="43" fontId="2" fillId="0" borderId="6" xfId="0" applyNumberFormat="1" applyFont="1" applyBorder="1"/>
    <xf numFmtId="0" fontId="0" fillId="0" borderId="15" xfId="0" applyBorder="1"/>
    <xf numFmtId="164" fontId="0" fillId="0" borderId="15" xfId="0" applyNumberFormat="1" applyBorder="1"/>
    <xf numFmtId="0" fontId="0" fillId="0" borderId="7" xfId="0" applyBorder="1"/>
    <xf numFmtId="43" fontId="0" fillId="0" borderId="3" xfId="1" applyFont="1" applyBorder="1"/>
    <xf numFmtId="43" fontId="0" fillId="0" borderId="7" xfId="1" applyFont="1" applyBorder="1"/>
    <xf numFmtId="4" fontId="0" fillId="0" borderId="0" xfId="0" applyNumberFormat="1" applyBorder="1"/>
    <xf numFmtId="43" fontId="2" fillId="0" borderId="7" xfId="0" applyNumberFormat="1" applyFont="1" applyBorder="1"/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9"/>
  <sheetViews>
    <sheetView tabSelected="1" view="pageBreakPreview" zoomScale="60" zoomScaleNormal="100" workbookViewId="0">
      <selection activeCell="M59" sqref="M59"/>
    </sheetView>
  </sheetViews>
  <sheetFormatPr defaultRowHeight="15" x14ac:dyDescent="0.25"/>
  <cols>
    <col min="1" max="1" width="3.140625" customWidth="1"/>
    <col min="2" max="2" width="50.140625" customWidth="1"/>
    <col min="3" max="3" width="39.85546875" customWidth="1"/>
    <col min="4" max="4" width="19.28515625" customWidth="1"/>
    <col min="5" max="5" width="21.85546875" customWidth="1"/>
    <col min="6" max="7" width="18.7109375" customWidth="1"/>
    <col min="8" max="8" width="14.7109375" customWidth="1"/>
    <col min="9" max="9" width="13.28515625" customWidth="1"/>
    <col min="10" max="10" width="12.28515625" customWidth="1"/>
    <col min="11" max="11" width="12" customWidth="1"/>
    <col min="12" max="12" width="12.28515625" customWidth="1"/>
    <col min="13" max="13" width="13.5703125" customWidth="1"/>
    <col min="14" max="14" width="13.85546875" customWidth="1"/>
    <col min="15" max="15" width="12" customWidth="1"/>
    <col min="16" max="16" width="14.5703125" customWidth="1"/>
    <col min="17" max="17" width="14.140625" customWidth="1"/>
    <col min="18" max="18" width="9.140625" customWidth="1"/>
  </cols>
  <sheetData>
    <row r="1" spans="1:18" ht="15.75" x14ac:dyDescent="0.25">
      <c r="D1" s="11" t="s">
        <v>62</v>
      </c>
    </row>
    <row r="2" spans="1:18" x14ac:dyDescent="0.25">
      <c r="B2" s="1" t="s">
        <v>60</v>
      </c>
    </row>
    <row r="3" spans="1:18" x14ac:dyDescent="0.25">
      <c r="A3" s="1" t="s">
        <v>45</v>
      </c>
      <c r="B3" s="1"/>
    </row>
    <row r="4" spans="1:18" x14ac:dyDescent="0.25">
      <c r="A4" s="1" t="s">
        <v>5</v>
      </c>
      <c r="B4" s="1"/>
    </row>
    <row r="6" spans="1:18" x14ac:dyDescent="0.25">
      <c r="A6" t="s">
        <v>0</v>
      </c>
    </row>
    <row r="7" spans="1:18" x14ac:dyDescent="0.25">
      <c r="A7" t="s">
        <v>1</v>
      </c>
      <c r="B7" t="s">
        <v>46</v>
      </c>
    </row>
    <row r="8" spans="1:18" x14ac:dyDescent="0.25">
      <c r="A8" t="s">
        <v>42</v>
      </c>
      <c r="B8" t="s">
        <v>43</v>
      </c>
    </row>
    <row r="9" spans="1:18" x14ac:dyDescent="0.25">
      <c r="B9" t="s">
        <v>34</v>
      </c>
    </row>
    <row r="10" spans="1:18" x14ac:dyDescent="0.25">
      <c r="B10" t="s">
        <v>35</v>
      </c>
    </row>
    <row r="11" spans="1:18" x14ac:dyDescent="0.25">
      <c r="B11" t="s">
        <v>36</v>
      </c>
    </row>
    <row r="12" spans="1:18" x14ac:dyDescent="0.25">
      <c r="A12" t="s">
        <v>37</v>
      </c>
      <c r="B12" t="s">
        <v>47</v>
      </c>
    </row>
    <row r="13" spans="1:18" x14ac:dyDescent="0.25">
      <c r="A13" t="s">
        <v>49</v>
      </c>
      <c r="B13" t="s">
        <v>61</v>
      </c>
    </row>
    <row r="15" spans="1:18" x14ac:dyDescent="0.25">
      <c r="G15" s="13"/>
      <c r="H15" s="13"/>
      <c r="I15" s="21"/>
      <c r="J15" s="13"/>
      <c r="K15" s="13"/>
      <c r="L15" s="13"/>
      <c r="M15" s="13"/>
      <c r="N15" s="13"/>
      <c r="O15" s="13"/>
      <c r="P15" s="13"/>
      <c r="Q15" s="13"/>
      <c r="R15" s="13"/>
    </row>
    <row r="16" spans="1:18" ht="43.5" customHeight="1" x14ac:dyDescent="0.25">
      <c r="A16" s="59" t="s">
        <v>28</v>
      </c>
      <c r="B16" s="56"/>
      <c r="C16" s="2">
        <v>24891665.550000001</v>
      </c>
      <c r="D16" s="14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</row>
    <row r="17" spans="1:18" ht="45" x14ac:dyDescent="0.25">
      <c r="A17" s="3">
        <v>1</v>
      </c>
      <c r="B17" s="10" t="s">
        <v>2</v>
      </c>
      <c r="C17" s="2">
        <v>700050</v>
      </c>
      <c r="D17" s="14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</row>
    <row r="18" spans="1:18" ht="33.75" x14ac:dyDescent="0.25">
      <c r="A18" s="3">
        <v>2</v>
      </c>
      <c r="B18" s="4" t="s">
        <v>3</v>
      </c>
      <c r="C18" s="2">
        <v>2143830</v>
      </c>
      <c r="D18" s="14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</row>
    <row r="19" spans="1:18" ht="67.5" x14ac:dyDescent="0.25">
      <c r="A19" s="3">
        <v>3</v>
      </c>
      <c r="B19" s="4" t="s">
        <v>29</v>
      </c>
      <c r="C19" s="27">
        <f>F67+G67+H67</f>
        <v>198719.11045386578</v>
      </c>
      <c r="D19" s="14"/>
      <c r="G19" s="22"/>
      <c r="H19" s="23"/>
      <c r="I19" s="22"/>
      <c r="J19" s="22"/>
      <c r="K19" s="22"/>
      <c r="L19" s="23"/>
      <c r="M19" s="22"/>
      <c r="N19" s="22"/>
      <c r="O19" s="23"/>
      <c r="P19" s="23"/>
      <c r="Q19" s="23"/>
      <c r="R19" s="22"/>
    </row>
    <row r="20" spans="1:18" ht="45" x14ac:dyDescent="0.25">
      <c r="A20" s="3">
        <v>4</v>
      </c>
      <c r="B20" s="4" t="s">
        <v>4</v>
      </c>
      <c r="C20" s="2">
        <f>SUM(G20:R20)</f>
        <v>0</v>
      </c>
      <c r="D20" s="14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</row>
    <row r="21" spans="1:18" ht="67.5" x14ac:dyDescent="0.25">
      <c r="A21" s="3">
        <v>5</v>
      </c>
      <c r="B21" s="4" t="s">
        <v>30</v>
      </c>
      <c r="C21" s="2">
        <f>E67</f>
        <v>525464.8176274586</v>
      </c>
      <c r="D21" s="14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2"/>
    </row>
    <row r="22" spans="1:18" ht="67.5" x14ac:dyDescent="0.25">
      <c r="A22" s="3">
        <v>6</v>
      </c>
      <c r="B22" s="4" t="s">
        <v>31</v>
      </c>
      <c r="C22" s="2">
        <f>D67</f>
        <v>2826783.2294847118</v>
      </c>
      <c r="D22" s="14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</row>
    <row r="23" spans="1:18" ht="45" x14ac:dyDescent="0.25">
      <c r="A23" s="3">
        <v>7</v>
      </c>
      <c r="B23" s="12" t="s">
        <v>32</v>
      </c>
      <c r="C23" s="2"/>
      <c r="D23" s="14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</row>
    <row r="24" spans="1:18" x14ac:dyDescent="0.25">
      <c r="A24" s="60" t="s">
        <v>6</v>
      </c>
      <c r="B24" s="56"/>
      <c r="C24" s="5">
        <f>SUM(C17:C23)</f>
        <v>6394847.1575660361</v>
      </c>
      <c r="D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8.5" customHeight="1" x14ac:dyDescent="0.25">
      <c r="A25" s="55" t="s">
        <v>7</v>
      </c>
      <c r="B25" s="56"/>
      <c r="C25" s="38">
        <f>C16-C24</f>
        <v>18496818.392433964</v>
      </c>
      <c r="D25" s="14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</row>
    <row r="26" spans="1:18" x14ac:dyDescent="0.25">
      <c r="A26" s="60" t="s">
        <v>8</v>
      </c>
      <c r="B26" s="56"/>
      <c r="C26" s="35">
        <v>1433</v>
      </c>
      <c r="D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</row>
    <row r="27" spans="1:18" ht="52.5" customHeight="1" x14ac:dyDescent="0.25">
      <c r="A27" s="60" t="s">
        <v>33</v>
      </c>
      <c r="B27" s="56"/>
      <c r="C27" s="37">
        <f>D49+F49+G49+H49</f>
        <v>56</v>
      </c>
      <c r="D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</row>
    <row r="28" spans="1:18" ht="15.75" x14ac:dyDescent="0.25">
      <c r="A28" s="55" t="s">
        <v>9</v>
      </c>
      <c r="B28" s="56"/>
      <c r="C28" s="7">
        <f>C26-C27</f>
        <v>1377</v>
      </c>
    </row>
    <row r="29" spans="1:18" ht="39" customHeight="1" x14ac:dyDescent="0.3">
      <c r="A29" s="57" t="s">
        <v>11</v>
      </c>
      <c r="B29" s="56"/>
      <c r="C29" s="8">
        <f>C25/C28</f>
        <v>13432.693095449502</v>
      </c>
      <c r="D29" s="24">
        <f>C29/12</f>
        <v>1119.3910912874585</v>
      </c>
    </row>
    <row r="30" spans="1:18" ht="31.5" customHeight="1" x14ac:dyDescent="0.3">
      <c r="A30" s="58" t="s">
        <v>10</v>
      </c>
      <c r="B30" s="56"/>
      <c r="C30" s="9">
        <f>C29*75%</f>
        <v>10074.519821587126</v>
      </c>
      <c r="D30" s="24">
        <f>C30/12</f>
        <v>839.54331846559387</v>
      </c>
    </row>
    <row r="31" spans="1:18" ht="15.75" x14ac:dyDescent="0.25">
      <c r="B31" s="11"/>
      <c r="C31" s="16"/>
      <c r="D31" s="11"/>
      <c r="E31" s="11"/>
      <c r="F31" s="11"/>
    </row>
    <row r="32" spans="1:18" ht="15.75" x14ac:dyDescent="0.25">
      <c r="E32" s="11"/>
    </row>
    <row r="34" spans="1:8" ht="33" customHeight="1" x14ac:dyDescent="0.25">
      <c r="A34" s="53" t="s">
        <v>54</v>
      </c>
      <c r="B34" s="54"/>
      <c r="C34" s="54"/>
      <c r="D34" s="54"/>
      <c r="E34" s="54"/>
      <c r="F34" s="54"/>
      <c r="G34" s="54"/>
    </row>
    <row r="35" spans="1:8" x14ac:dyDescent="0.25">
      <c r="C35" s="15"/>
    </row>
    <row r="36" spans="1:8" ht="114.75" x14ac:dyDescent="0.25">
      <c r="C36" s="17" t="s">
        <v>25</v>
      </c>
      <c r="D36" s="25" t="s">
        <v>55</v>
      </c>
      <c r="E36" s="26" t="s">
        <v>56</v>
      </c>
      <c r="F36" s="25" t="s">
        <v>57</v>
      </c>
      <c r="G36" s="26" t="s">
        <v>58</v>
      </c>
      <c r="H36" s="25" t="s">
        <v>59</v>
      </c>
    </row>
    <row r="37" spans="1:8" x14ac:dyDescent="0.25">
      <c r="C37" s="3" t="s">
        <v>14</v>
      </c>
      <c r="D37" s="6">
        <v>0</v>
      </c>
      <c r="E37" s="6">
        <v>1</v>
      </c>
      <c r="F37" s="6">
        <v>0</v>
      </c>
      <c r="G37" s="6">
        <v>0</v>
      </c>
      <c r="H37" s="6">
        <v>0</v>
      </c>
    </row>
    <row r="38" spans="1:8" x14ac:dyDescent="0.25">
      <c r="C38" s="3" t="s">
        <v>15</v>
      </c>
      <c r="D38" s="6">
        <v>11</v>
      </c>
      <c r="E38" s="6">
        <v>27</v>
      </c>
      <c r="F38" s="6">
        <v>0</v>
      </c>
      <c r="G38" s="6">
        <v>4</v>
      </c>
      <c r="H38" s="6">
        <v>1</v>
      </c>
    </row>
    <row r="39" spans="1:8" x14ac:dyDescent="0.25">
      <c r="C39" s="3" t="s">
        <v>16</v>
      </c>
      <c r="D39" s="6">
        <v>0</v>
      </c>
      <c r="E39" s="6">
        <v>1</v>
      </c>
      <c r="F39" s="6">
        <v>0</v>
      </c>
      <c r="G39" s="6">
        <v>0</v>
      </c>
      <c r="H39" s="6">
        <v>0</v>
      </c>
    </row>
    <row r="40" spans="1:8" x14ac:dyDescent="0.25">
      <c r="C40" s="3" t="s">
        <v>17</v>
      </c>
      <c r="D40" s="6">
        <v>3</v>
      </c>
      <c r="E40" s="6">
        <v>5</v>
      </c>
      <c r="F40" s="6">
        <v>0</v>
      </c>
      <c r="G40" s="6">
        <v>0</v>
      </c>
      <c r="H40" s="6">
        <v>0</v>
      </c>
    </row>
    <row r="41" spans="1:8" x14ac:dyDescent="0.25">
      <c r="C41" s="3" t="s">
        <v>18</v>
      </c>
      <c r="D41" s="6">
        <v>2</v>
      </c>
      <c r="E41" s="6">
        <v>3</v>
      </c>
      <c r="F41" s="6">
        <v>0</v>
      </c>
      <c r="G41" s="6">
        <v>0</v>
      </c>
      <c r="H41" s="6">
        <v>0</v>
      </c>
    </row>
    <row r="42" spans="1:8" x14ac:dyDescent="0.25">
      <c r="C42" s="3" t="s">
        <v>19</v>
      </c>
      <c r="D42" s="6">
        <v>23</v>
      </c>
      <c r="E42" s="6">
        <v>29</v>
      </c>
      <c r="F42" s="6">
        <v>0</v>
      </c>
      <c r="G42" s="6">
        <v>2</v>
      </c>
      <c r="H42" s="6">
        <v>1</v>
      </c>
    </row>
    <row r="43" spans="1:8" x14ac:dyDescent="0.25">
      <c r="C43" s="3" t="s">
        <v>20</v>
      </c>
      <c r="D43" s="6">
        <v>0</v>
      </c>
      <c r="E43" s="6">
        <v>7</v>
      </c>
      <c r="F43" s="6">
        <v>0</v>
      </c>
      <c r="G43" s="6">
        <v>0</v>
      </c>
      <c r="H43" s="6">
        <v>0</v>
      </c>
    </row>
    <row r="44" spans="1:8" x14ac:dyDescent="0.25">
      <c r="C44" s="3" t="s">
        <v>21</v>
      </c>
      <c r="D44" s="6">
        <v>0</v>
      </c>
      <c r="E44" s="6">
        <v>5</v>
      </c>
      <c r="F44" s="6">
        <v>0</v>
      </c>
      <c r="G44" s="6">
        <v>0</v>
      </c>
      <c r="H44" s="6">
        <v>0</v>
      </c>
    </row>
    <row r="45" spans="1:8" x14ac:dyDescent="0.25">
      <c r="C45" s="3" t="s">
        <v>22</v>
      </c>
      <c r="D45" s="6">
        <v>4</v>
      </c>
      <c r="E45" s="6">
        <v>5</v>
      </c>
      <c r="F45" s="6">
        <v>0</v>
      </c>
      <c r="G45" s="6">
        <v>0</v>
      </c>
      <c r="H45" s="6">
        <v>0</v>
      </c>
    </row>
    <row r="46" spans="1:8" x14ac:dyDescent="0.25">
      <c r="C46" s="3" t="s">
        <v>23</v>
      </c>
      <c r="D46" s="6">
        <v>1</v>
      </c>
      <c r="E46" s="6">
        <v>3</v>
      </c>
      <c r="F46" s="6">
        <v>0</v>
      </c>
      <c r="G46" s="6">
        <v>1</v>
      </c>
      <c r="H46" s="6">
        <v>0</v>
      </c>
    </row>
    <row r="47" spans="1:8" x14ac:dyDescent="0.25">
      <c r="C47" s="3" t="s">
        <v>38</v>
      </c>
      <c r="D47" s="6">
        <v>1</v>
      </c>
      <c r="E47" s="6">
        <v>5</v>
      </c>
      <c r="F47" s="6">
        <v>0</v>
      </c>
      <c r="G47" s="6">
        <v>1</v>
      </c>
      <c r="H47" s="6">
        <v>0</v>
      </c>
    </row>
    <row r="48" spans="1:8" ht="15.75" thickBot="1" x14ac:dyDescent="0.3">
      <c r="C48" s="18" t="s">
        <v>24</v>
      </c>
      <c r="D48" s="19">
        <v>1</v>
      </c>
      <c r="E48" s="19">
        <v>1</v>
      </c>
      <c r="F48" s="19">
        <v>0</v>
      </c>
      <c r="G48" s="19">
        <v>0</v>
      </c>
      <c r="H48" s="19">
        <v>0</v>
      </c>
    </row>
    <row r="49" spans="2:8" ht="30.75" thickBot="1" x14ac:dyDescent="0.3">
      <c r="C49" s="39" t="s">
        <v>27</v>
      </c>
      <c r="D49" s="20">
        <f>SUM(D37:D48)</f>
        <v>46</v>
      </c>
      <c r="E49" s="20">
        <f t="shared" ref="E49:G49" si="0">SUM(E37:E48)</f>
        <v>92</v>
      </c>
      <c r="F49" s="20">
        <f t="shared" si="0"/>
        <v>0</v>
      </c>
      <c r="G49" s="33">
        <f t="shared" si="0"/>
        <v>8</v>
      </c>
      <c r="H49" s="36">
        <f>SUM(H37:H48)</f>
        <v>2</v>
      </c>
    </row>
    <row r="50" spans="2:8" x14ac:dyDescent="0.25">
      <c r="C50" s="40" t="s">
        <v>48</v>
      </c>
      <c r="D50" s="30">
        <v>6081.3218999999999</v>
      </c>
      <c r="E50" s="30">
        <v>6081.3218999999999</v>
      </c>
      <c r="F50" s="30">
        <v>6081.3218999999999</v>
      </c>
      <c r="G50" s="30">
        <v>6081.3218999999999</v>
      </c>
      <c r="H50" s="30">
        <v>6081.3218999999999</v>
      </c>
    </row>
    <row r="51" spans="2:8" x14ac:dyDescent="0.25">
      <c r="C51" s="41" t="s">
        <v>40</v>
      </c>
      <c r="D51" s="29">
        <v>1.0216670586000001</v>
      </c>
      <c r="E51" s="29">
        <v>1.0216670586000001</v>
      </c>
      <c r="F51" s="29">
        <v>1.0216670586000001</v>
      </c>
      <c r="G51" s="29">
        <v>1.0216670586000001</v>
      </c>
      <c r="H51" s="29">
        <v>1.0216670586000001</v>
      </c>
    </row>
    <row r="52" spans="2:8" ht="15.75" thickBot="1" x14ac:dyDescent="0.3">
      <c r="C52" s="42" t="s">
        <v>26</v>
      </c>
      <c r="D52" s="19">
        <v>9.5</v>
      </c>
      <c r="E52" s="19">
        <v>0.84</v>
      </c>
      <c r="F52" s="19">
        <v>9.5</v>
      </c>
      <c r="G52" s="19">
        <v>2.9</v>
      </c>
      <c r="H52" s="19">
        <v>3.6</v>
      </c>
    </row>
    <row r="53" spans="2:8" ht="30.75" thickBot="1" x14ac:dyDescent="0.3">
      <c r="C53" s="43" t="s">
        <v>41</v>
      </c>
      <c r="D53" s="33">
        <f>D49*D50*D51*D52</f>
        <v>2715118.6947340975</v>
      </c>
      <c r="E53" s="33">
        <f t="shared" ref="E53:H53" si="1">E49*E50*E51*E52</f>
        <v>480147.30601613515</v>
      </c>
      <c r="F53" s="33">
        <f t="shared" si="1"/>
        <v>0</v>
      </c>
      <c r="G53" s="33">
        <f t="shared" si="1"/>
        <v>144143.60118496811</v>
      </c>
      <c r="H53" s="33">
        <f t="shared" si="1"/>
        <v>44734.221057403898</v>
      </c>
    </row>
    <row r="54" spans="2:8" ht="15.75" thickBot="1" x14ac:dyDescent="0.3">
      <c r="C54" s="45" t="s">
        <v>39</v>
      </c>
      <c r="D54" s="46">
        <f>D53/D49</f>
        <v>59024.319450741248</v>
      </c>
      <c r="E54" s="47">
        <f t="shared" ref="E54:H54" si="2">E53/E49</f>
        <v>5218.9924566971213</v>
      </c>
      <c r="F54" s="47"/>
      <c r="G54" s="47">
        <f t="shared" si="2"/>
        <v>18017.950148121014</v>
      </c>
      <c r="H54" s="48">
        <f t="shared" si="2"/>
        <v>22367.110528701949</v>
      </c>
    </row>
    <row r="55" spans="2:8" ht="15.75" x14ac:dyDescent="0.25">
      <c r="B55" s="50" t="s">
        <v>50</v>
      </c>
      <c r="C55" s="49">
        <v>1.0288894531999999</v>
      </c>
      <c r="D55" s="32"/>
      <c r="E55" s="32"/>
      <c r="F55" s="32"/>
      <c r="G55" s="32"/>
      <c r="H55" s="32"/>
    </row>
    <row r="56" spans="2:8" ht="15.75" thickBot="1" x14ac:dyDescent="0.3">
      <c r="B56" t="s">
        <v>51</v>
      </c>
      <c r="C56" s="31">
        <v>189.09530000000001</v>
      </c>
      <c r="D56" s="32"/>
      <c r="E56" s="32"/>
      <c r="F56" s="32"/>
      <c r="G56" s="32"/>
      <c r="H56" s="32"/>
    </row>
    <row r="57" spans="2:8" ht="30.75" thickBot="1" x14ac:dyDescent="0.3">
      <c r="C57" s="44" t="s">
        <v>52</v>
      </c>
      <c r="D57" s="32">
        <f>D52*C55*C56</f>
        <v>1848.3025182870547</v>
      </c>
      <c r="E57" s="32">
        <f>E52*C55*C56</f>
        <v>163.42885424853955</v>
      </c>
      <c r="F57" s="32">
        <f t="shared" ref="F57" si="3">F52*E55*E56</f>
        <v>0</v>
      </c>
      <c r="G57" s="32">
        <f>G52*C55*C56</f>
        <v>564.2186634771009</v>
      </c>
      <c r="H57" s="32">
        <f>H52*C55*C56</f>
        <v>700.40937535088392</v>
      </c>
    </row>
    <row r="58" spans="2:8" ht="30.75" thickBot="1" x14ac:dyDescent="0.3">
      <c r="C58" s="65" t="s">
        <v>39</v>
      </c>
      <c r="D58" s="28">
        <f>D54+D57</f>
        <v>60872.621969028303</v>
      </c>
      <c r="E58" s="28">
        <f t="shared" ref="E58:H58" si="4">E54+E57</f>
        <v>5382.4213109456605</v>
      </c>
      <c r="F58" s="28">
        <f t="shared" si="4"/>
        <v>0</v>
      </c>
      <c r="G58" s="28">
        <f t="shared" si="4"/>
        <v>18582.168811598116</v>
      </c>
      <c r="H58" s="66">
        <f t="shared" si="4"/>
        <v>23067.519904052831</v>
      </c>
    </row>
    <row r="59" spans="2:8" x14ac:dyDescent="0.25">
      <c r="B59" s="3" t="s">
        <v>63</v>
      </c>
      <c r="C59" s="61">
        <v>1.0160461372</v>
      </c>
      <c r="D59" s="69"/>
      <c r="E59" s="69"/>
      <c r="F59" s="14"/>
      <c r="G59" s="73"/>
      <c r="H59" s="73"/>
    </row>
    <row r="60" spans="2:8" x14ac:dyDescent="0.25">
      <c r="B60" s="3" t="s">
        <v>64</v>
      </c>
      <c r="C60" s="67">
        <v>28.416399999999999</v>
      </c>
      <c r="D60" s="69"/>
      <c r="E60" s="69"/>
      <c r="F60" s="14"/>
      <c r="G60" s="73"/>
      <c r="H60" s="73"/>
    </row>
    <row r="61" spans="2:8" x14ac:dyDescent="0.25">
      <c r="B61" s="61" t="s">
        <v>66</v>
      </c>
      <c r="C61" s="62"/>
      <c r="D61" s="70">
        <f>D52*C59*C60</f>
        <v>274.28754780473577</v>
      </c>
      <c r="E61" s="70">
        <f>E52*C59*C60</f>
        <v>24.252793700629265</v>
      </c>
      <c r="F61" s="64"/>
      <c r="G61" s="70">
        <f>G52*C59*C60</f>
        <v>83.729883014077231</v>
      </c>
      <c r="H61" s="70">
        <f>H52*C59*C60</f>
        <v>103.94054443126829</v>
      </c>
    </row>
    <row r="62" spans="2:8" x14ac:dyDescent="0.25">
      <c r="B62" s="63" t="s">
        <v>65</v>
      </c>
      <c r="C62" s="61">
        <v>1.3</v>
      </c>
      <c r="D62" s="69"/>
      <c r="E62" s="69"/>
      <c r="F62" s="14"/>
      <c r="G62" s="73"/>
      <c r="H62" s="73"/>
    </row>
    <row r="63" spans="2:8" x14ac:dyDescent="0.25">
      <c r="B63" s="3" t="s">
        <v>63</v>
      </c>
      <c r="C63" s="68">
        <v>1.0288848881999999</v>
      </c>
      <c r="D63" s="71"/>
      <c r="E63" s="71"/>
      <c r="F63" s="22"/>
      <c r="G63" s="32"/>
      <c r="H63" s="73"/>
    </row>
    <row r="64" spans="2:8" x14ac:dyDescent="0.25">
      <c r="B64" s="3" t="s">
        <v>64</v>
      </c>
      <c r="C64" s="67">
        <v>227.9539</v>
      </c>
      <c r="D64" s="71"/>
      <c r="E64" s="71"/>
      <c r="F64" s="22"/>
      <c r="G64" s="32"/>
      <c r="H64" s="73"/>
    </row>
    <row r="65" spans="2:8" ht="15.75" thickBot="1" x14ac:dyDescent="0.3">
      <c r="B65" s="67" t="s">
        <v>66</v>
      </c>
      <c r="D65" s="71">
        <f>C62*C63*C64</f>
        <v>304.89981979113014</v>
      </c>
      <c r="E65" s="71">
        <v>304.89999999999998</v>
      </c>
      <c r="F65" s="72"/>
      <c r="G65" s="73">
        <v>304.89999999999998</v>
      </c>
      <c r="H65" s="73">
        <v>304.89999999999998</v>
      </c>
    </row>
    <row r="66" spans="2:8" ht="30.75" thickBot="1" x14ac:dyDescent="0.3">
      <c r="C66" s="65" t="s">
        <v>39</v>
      </c>
      <c r="D66" s="28">
        <f>D58+D61+D65</f>
        <v>61451.809336624166</v>
      </c>
      <c r="E66" s="28">
        <f t="shared" ref="E66:H66" si="5">E58+E61+E65</f>
        <v>5711.574104646289</v>
      </c>
      <c r="F66" s="28">
        <f t="shared" si="5"/>
        <v>0</v>
      </c>
      <c r="G66" s="28">
        <f t="shared" si="5"/>
        <v>18970.798694612196</v>
      </c>
      <c r="H66" s="28">
        <f t="shared" si="5"/>
        <v>23476.360448484102</v>
      </c>
    </row>
    <row r="67" spans="2:8" ht="30.75" thickBot="1" x14ac:dyDescent="0.3">
      <c r="C67" s="51" t="s">
        <v>53</v>
      </c>
      <c r="D67" s="52">
        <f>D66*D49</f>
        <v>2826783.2294847118</v>
      </c>
      <c r="E67" s="52">
        <f t="shared" ref="E67:H67" si="6">E66*E49</f>
        <v>525464.8176274586</v>
      </c>
      <c r="F67" s="52">
        <f t="shared" si="6"/>
        <v>0</v>
      </c>
      <c r="G67" s="52">
        <f t="shared" si="6"/>
        <v>151766.38955689757</v>
      </c>
      <c r="H67" s="52">
        <f t="shared" si="6"/>
        <v>46952.720896968203</v>
      </c>
    </row>
    <row r="69" spans="2:8" ht="15.75" x14ac:dyDescent="0.25">
      <c r="C69" s="34" t="s">
        <v>44</v>
      </c>
      <c r="D69" s="11" t="s">
        <v>12</v>
      </c>
      <c r="E69" s="11" t="s">
        <v>13</v>
      </c>
      <c r="F69" s="11"/>
    </row>
  </sheetData>
  <mergeCells count="9">
    <mergeCell ref="A34:G34"/>
    <mergeCell ref="A28:B28"/>
    <mergeCell ref="A29:B29"/>
    <mergeCell ref="A30:B30"/>
    <mergeCell ref="A16:B16"/>
    <mergeCell ref="A24:B24"/>
    <mergeCell ref="A25:B25"/>
    <mergeCell ref="A26:B26"/>
    <mergeCell ref="A27:B27"/>
  </mergeCells>
  <pageMargins left="0.7" right="0.7" top="0.75" bottom="0.75" header="0.3" footer="0.3"/>
  <pageSetup paperSize="9" scale="4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1</vt:i4>
      </vt:variant>
    </vt:vector>
  </HeadingPairs>
  <TitlesOfParts>
    <vt:vector size="3" baseType="lpstr">
      <vt:lpstr>PRZEDSZKOLA</vt:lpstr>
      <vt:lpstr>Arkusz1</vt:lpstr>
      <vt:lpstr>PRZEDSZKOLA!Obszar_wydruku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annaj</dc:creator>
  <cp:lastModifiedBy>annaj</cp:lastModifiedBy>
  <cp:lastPrinted>2022-09-13T12:22:20Z</cp:lastPrinted>
  <dcterms:created xsi:type="dcterms:W3CDTF">2017-01-19T05:59:29Z</dcterms:created>
  <dcterms:modified xsi:type="dcterms:W3CDTF">2022-09-13T12:22:55Z</dcterms:modified>
</cp:coreProperties>
</file>