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2" windowHeight="7932" activeTab="0"/>
  </bookViews>
  <sheets>
    <sheet name="27" sheetId="1" r:id="rId1"/>
  </sheets>
  <definedNames>
    <definedName name="_xlnm.Print_Area" localSheetId="0">'27'!$A$1:$E$511</definedName>
  </definedNames>
  <calcPr fullCalcOnLoad="1"/>
</workbook>
</file>

<file path=xl/comments1.xml><?xml version="1.0" encoding="utf-8"?>
<comments xmlns="http://schemas.openxmlformats.org/spreadsheetml/2006/main">
  <authors>
    <author>Długosz</author>
  </authors>
  <commentList>
    <comment ref="C15" authorId="0">
      <text>
        <r>
          <rPr>
            <b/>
            <sz val="8"/>
            <rFont val="Tahoma"/>
            <family val="2"/>
          </rPr>
          <t>Długosz:</t>
        </r>
        <r>
          <rPr>
            <sz val="8"/>
            <rFont val="Tahoma"/>
            <family val="2"/>
          </rPr>
          <t xml:space="preserve">
zadania własne + porozumienie ze Starostwem Powiatowym + Fundusze Pomocowe</t>
        </r>
      </text>
    </comment>
    <comment ref="E15" authorId="0">
      <text>
        <r>
          <rPr>
            <b/>
            <sz val="8"/>
            <rFont val="Tahoma"/>
            <family val="2"/>
          </rPr>
          <t>Długosz:</t>
        </r>
        <r>
          <rPr>
            <sz val="8"/>
            <rFont val="Tahoma"/>
            <family val="2"/>
          </rPr>
          <t xml:space="preserve">
zadania własne + porozumienie ze Starostwem Powiatowym + Fundusze Pomocowe</t>
        </r>
      </text>
    </comment>
    <comment ref="D15" authorId="0">
      <text>
        <r>
          <rPr>
            <b/>
            <sz val="8"/>
            <rFont val="Tahoma"/>
            <family val="2"/>
          </rPr>
          <t>Długosz:</t>
        </r>
        <r>
          <rPr>
            <sz val="8"/>
            <rFont val="Tahoma"/>
            <family val="2"/>
          </rPr>
          <t xml:space="preserve">
zadania własne + porozumienie ze Starostwem Powiatowym + Fundusze Pomocowe</t>
        </r>
      </text>
    </comment>
  </commentList>
</comments>
</file>

<file path=xl/sharedStrings.xml><?xml version="1.0" encoding="utf-8"?>
<sst xmlns="http://schemas.openxmlformats.org/spreadsheetml/2006/main" count="859" uniqueCount="331">
  <si>
    <t>2320</t>
  </si>
  <si>
    <t>0970</t>
  </si>
  <si>
    <t>0750</t>
  </si>
  <si>
    <t>0920</t>
  </si>
  <si>
    <t>0690</t>
  </si>
  <si>
    <t>0570</t>
  </si>
  <si>
    <t>0770</t>
  </si>
  <si>
    <t>0760</t>
  </si>
  <si>
    <t>0480</t>
  </si>
  <si>
    <t>0960</t>
  </si>
  <si>
    <t>0910</t>
  </si>
  <si>
    <t>0350</t>
  </si>
  <si>
    <t>0500</t>
  </si>
  <si>
    <t>0340</t>
  </si>
  <si>
    <t>0310</t>
  </si>
  <si>
    <t>0320</t>
  </si>
  <si>
    <t>0330</t>
  </si>
  <si>
    <t>0430</t>
  </si>
  <si>
    <t>0370</t>
  </si>
  <si>
    <t>0360</t>
  </si>
  <si>
    <t>0410</t>
  </si>
  <si>
    <t>0020</t>
  </si>
  <si>
    <t>0010</t>
  </si>
  <si>
    <t>2920</t>
  </si>
  <si>
    <t>2030</t>
  </si>
  <si>
    <t>0830</t>
  </si>
  <si>
    <t>Dział 010</t>
  </si>
  <si>
    <t>Rolnictwo i łowiectwo</t>
  </si>
  <si>
    <t>Rozdz. 01095</t>
  </si>
  <si>
    <t>Pozostała działalność</t>
  </si>
  <si>
    <t>Dział 600</t>
  </si>
  <si>
    <t>Transport i łączność</t>
  </si>
  <si>
    <t>Rozdz. 60016</t>
  </si>
  <si>
    <t>Drogi publiczne gminne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</si>
  <si>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</si>
  <si>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</si>
  <si>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</si>
  <si>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</si>
  <si>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</si>
  <si>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</si>
  <si>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Dział 750</t>
  </si>
  <si>
    <t>Administracja publiczna</t>
  </si>
  <si>
    <t>Rozdz. 75023</t>
  </si>
  <si>
    <t>Urzędy gmin</t>
  </si>
  <si>
    <t>Rozdz. 75095</t>
  </si>
  <si>
    <t>Dział 754</t>
  </si>
  <si>
    <t>Bezpieczeństwo publiczne i ochrona przeciwpożarowa</t>
  </si>
  <si>
    <t>Rozdz. 75416</t>
  </si>
  <si>
    <t>Straż Miejska</t>
  </si>
  <si>
    <t>Dział 756</t>
  </si>
  <si>
    <t>Dochody od osób prawnych, od osób fizycznych i innych jednostek nieposiadających osobowości prawnej oraz wydatki związane z ich poborem</t>
  </si>
  <si>
    <t>Rozdz. 75601</t>
  </si>
  <si>
    <t>Wpływy z podatku dochodowego od osób fizycznych</t>
  </si>
  <si>
    <t>Rozdz. 75615</t>
  </si>
  <si>
    <t>Rozdz. 75616</t>
  </si>
  <si>
    <t>Wpływy z podatku rolnego, podatku leśnego, podatku od czynności cywilnoprawnych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</si>
  <si>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</si>
  <si>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Rozdz. 75618</t>
  </si>
  <si>
    <t>Wpływy z opłat stanowiących dochody jednostek samorządu terytorialnego na podstawie ustaw</t>
  </si>
  <si>
    <t>Rozdz. 75621</t>
  </si>
  <si>
    <t>Udziały gmin w podatkach stanowiących dochód budżetu państwa</t>
  </si>
  <si>
    <t>Dział 758</t>
  </si>
  <si>
    <t>Różne rozliczenia</t>
  </si>
  <si>
    <t>Rozdz. 75801</t>
  </si>
  <si>
    <t>Część oświatowa subwencji ogólnej dla jednostek samorządu terytorialnego</t>
  </si>
  <si>
    <t>Rozdz. 75814</t>
  </si>
  <si>
    <t>Różne rozliczenia finansowe</t>
  </si>
  <si>
    <t>Rozdz. 75831</t>
  </si>
  <si>
    <t>Część równoważąca subwencji ogólnej dla gmin</t>
  </si>
  <si>
    <t>Dział 801</t>
  </si>
  <si>
    <t>Oświata i wychowanie</t>
  </si>
  <si>
    <t>Rozdz. 80101</t>
  </si>
  <si>
    <t>Szkoły podstawowe</t>
  </si>
  <si>
    <t>Rozdz. 80104</t>
  </si>
  <si>
    <t>Przedszkola</t>
  </si>
  <si>
    <t>Rozdz. 80195</t>
  </si>
  <si>
    <t>Dział 852</t>
  </si>
  <si>
    <t>Pomoc społeczna</t>
  </si>
  <si>
    <t>Rozdz. 85214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</si>
  <si>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</si>
  <si>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</si>
  <si>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</si>
  <si>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</si>
  <si>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</si>
  <si>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</si>
  <si>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</si>
  <si>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Dział 854</t>
  </si>
  <si>
    <t>Edukacyjna opieka wychowawcza</t>
  </si>
  <si>
    <t>Rozdz. 85415</t>
  </si>
  <si>
    <t>Dział 900</t>
  </si>
  <si>
    <t>Gospodarka komunalna i ochrona środowiska</t>
  </si>
  <si>
    <t>Rozdz. 90013</t>
  </si>
  <si>
    <t>Schroniska dla zwierząt</t>
  </si>
  <si>
    <t>Dział 921</t>
  </si>
  <si>
    <t>Kultura i ochrona dziedzictwa narodowego</t>
  </si>
  <si>
    <t>wpływy z różnych dochodów</t>
  </si>
  <si>
    <t>wpływy z różnych opłat</t>
  </si>
  <si>
    <t>wpływy z opłaty targowej</t>
  </si>
  <si>
    <t>wpływy z opłaty skarbowej</t>
  </si>
  <si>
    <t>subwencje ogólne z budżetu państwa</t>
  </si>
  <si>
    <t>wpływy z usług</t>
  </si>
  <si>
    <t>wpłaty z tytułu odpłatnego nabycia prawa własności oraz prawa użytkowania wieczystego nieruchomości</t>
  </si>
  <si>
    <t>Rozdz. 85202</t>
  </si>
  <si>
    <t>Domy pomocy społecznej</t>
  </si>
  <si>
    <t>Dochody budżetowe - ogółem</t>
  </si>
  <si>
    <t>Dział - rozdział - paragraf - nazwa</t>
  </si>
  <si>
    <t>1</t>
  </si>
  <si>
    <t>2010</t>
  </si>
  <si>
    <t>Rozdz. 75011</t>
  </si>
  <si>
    <t>Urzędy wojewódzkie</t>
  </si>
  <si>
    <t>§ 2010</t>
  </si>
  <si>
    <t>dotacje celowe otrzymane z budżetu państwa na realizację zadań bieżących z zakresu administracji rządowej oraz innych zadań zleconych gminie ustawami</t>
  </si>
  <si>
    <t>Rozdz. 75101</t>
  </si>
  <si>
    <t>Urzędy naczelnych organów władzy państwowej, kontroli i ochrony prawa</t>
  </si>
  <si>
    <t>Dział 751</t>
  </si>
  <si>
    <t>Urzędy naczelnych organów władzy państwowej, kontroli i ochrony prawa oraz sądownictwa</t>
  </si>
  <si>
    <t>Dział 851</t>
  </si>
  <si>
    <t>Ochrona zdrowia</t>
  </si>
  <si>
    <t>Rozdz. 85195</t>
  </si>
  <si>
    <t>Rozdz. 85203</t>
  </si>
  <si>
    <t>Ośrodki wsparcia</t>
  </si>
  <si>
    <t>Rozdz. 85213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</si>
  <si>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</si>
  <si>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2010</t>
  </si>
  <si>
    <t>w tym:</t>
  </si>
  <si>
    <t>zadania własne</t>
  </si>
  <si>
    <t>zadania zlecone</t>
  </si>
  <si>
    <t>Dochody bieżące</t>
  </si>
  <si>
    <t>Dochody majątkowe</t>
  </si>
  <si>
    <t>dochody bieżące</t>
  </si>
  <si>
    <t>2</t>
  </si>
  <si>
    <t xml:space="preserve">w tym: zadania zlecone </t>
  </si>
  <si>
    <t>Dział 752</t>
  </si>
  <si>
    <t>Obrona narodowa</t>
  </si>
  <si>
    <t>Rozdz. 75212</t>
  </si>
  <si>
    <t>Pozostałe wydatki obronne</t>
  </si>
  <si>
    <t>Rozdz. 92116</t>
  </si>
  <si>
    <t>Biblioteki</t>
  </si>
  <si>
    <t>dochody majątkowe</t>
  </si>
  <si>
    <t>4</t>
  </si>
  <si>
    <t>0490</t>
  </si>
  <si>
    <t>Rozdz. 90006</t>
  </si>
  <si>
    <t>Ochrona gleby i wód podziemnych</t>
  </si>
  <si>
    <t>0460</t>
  </si>
  <si>
    <t>wpływy z opłaty eksploatacyjnej</t>
  </si>
  <si>
    <t>dotacje celowe otrzymane z budżetu państwa na realizację własnych zadań bieżących gmin (związków gmin)</t>
  </si>
  <si>
    <t>Rozdz. 85216</t>
  </si>
  <si>
    <t>Zasiłki stałe</t>
  </si>
  <si>
    <t>Rozdz. 90019</t>
  </si>
  <si>
    <t>Wpływy i wydatki związane z gromadzeniem środków z opłat i kar za korzystanie ze środowiska</t>
  </si>
  <si>
    <t>Rozdz. 80148</t>
  </si>
  <si>
    <t>Stołówki szkolne i przedszkolne</t>
  </si>
  <si>
    <t>Rozdz. 85395</t>
  </si>
  <si>
    <t>2310</t>
  </si>
  <si>
    <t>Rozdz. 90002</t>
  </si>
  <si>
    <t>Gospodarka odpadami</t>
  </si>
  <si>
    <t>Rozdz. 85215</t>
  </si>
  <si>
    <t>Dodatki mieszkaniowe</t>
  </si>
  <si>
    <t>Rozdz. 92109</t>
  </si>
  <si>
    <t>Domy i ośrodki kultury, świetlice i kluby</t>
  </si>
  <si>
    <t>zadania powierzone</t>
  </si>
  <si>
    <t>Rozdz. 60004</t>
  </si>
  <si>
    <t>Lokalny transport zbiorowy</t>
  </si>
  <si>
    <t>2900</t>
  </si>
  <si>
    <t>dotacje celowe otrzymane z gminy na zadania bieżące realizowane na podstawie porozumień (umów) miedzy jednostkami samorządu terytorialnego</t>
  </si>
  <si>
    <t>wpływy z innych lokalnych opłat pobieranych przez jednostki samorządu terytorialnego na podstawie odrębnych ustaw</t>
  </si>
  <si>
    <t>Rozdz. 80103</t>
  </si>
  <si>
    <t>Oddziały przedszkolne w szkołach podstawowych</t>
  </si>
  <si>
    <t>Rozdz. 90004</t>
  </si>
  <si>
    <t>Utrzymanie zieleni w miastach i gminach</t>
  </si>
  <si>
    <t>wpływy z odsetek od nieterminowych wpłat z tytułu podatków i opłat</t>
  </si>
  <si>
    <t>wpływy z tytułu grzywien, mandatów i innych kar pieniężnych od osób fizycznych</t>
  </si>
  <si>
    <t>wpływy z pozostałych odsetek</t>
  </si>
  <si>
    <t>wpływy z najmu i dzierżawy składników majątkowych Skarbu Państwa, jednostek samorządu terytorialnego lub innych jednostek zaliczanych do sektora finansów publicznych oraz innych umów o podobnym charakterze</t>
  </si>
  <si>
    <t>wpływy z opłat za zezwolenia na sprzedaż napojów alkoholowych</t>
  </si>
  <si>
    <t>wpływy z otrzymanych spadków, zapisów i darowizn w postaci pieniężnej</t>
  </si>
  <si>
    <t>wpływy z podatku od działalności gospodarczej osób fizycznych,
opłacanego w formie karty podatkowej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</si>
  <si>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</si>
  <si>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</si>
  <si>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</si>
  <si>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</si>
  <si>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</si>
  <si>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</si>
  <si>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</si>
  <si>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podatku dochodowego od osób fizycznych</t>
  </si>
  <si>
    <t>wpływy z podatku dochodowego od osób prawnych</t>
  </si>
  <si>
    <t>0550</t>
  </si>
  <si>
    <t xml:space="preserve">wpływy z opłat z tytułu użytkowania wieczystego nieruchomości </t>
  </si>
  <si>
    <t>Rozdz. 75414</t>
  </si>
  <si>
    <t>Obrona cywilna</t>
  </si>
  <si>
    <t>0660</t>
  </si>
  <si>
    <t xml:space="preserve">wpływy z opłat za korzystanie z wychowania przedszkolnego </t>
  </si>
  <si>
    <t>0670</t>
  </si>
  <si>
    <t xml:space="preserve">wpływy z opłat za korzystanie z wyżywienia w jednostkach realizujących zadania z zakresu wychowania przedszkolnego </t>
  </si>
  <si>
    <t>Rozdz. 80149</t>
  </si>
  <si>
    <t>Realizacja zadań wymagających stosowania specjalnej organizacji nauki i metod pracy dla dzieci w przedszkolach, oddziałach przedszkolnych
w szkołach podstawowych i innych formach wychowania przedszkolnego</t>
  </si>
  <si>
    <t>2060</t>
  </si>
  <si>
    <t>2020</t>
  </si>
  <si>
    <t xml:space="preserve">w tym: zadania powierzone </t>
  </si>
  <si>
    <t>2059</t>
  </si>
  <si>
    <t>Dotacje celowe otrzymane z budżetu państwa na zadania bieżące realizowane przez gminę na podstawie porozumień z organami administracji rządowej</t>
  </si>
  <si>
    <t>0470</t>
  </si>
  <si>
    <t xml:space="preserve">wpływy z opłat za trwały zarząd,  użytkowanie i służebności </t>
  </si>
  <si>
    <t>dotacje celowe otrzymane z budżetu państwa na realizację zadań bieżących z zakresu administracji rządowej oraz innych zadań zleconych gminie (związkom gmin, związkom powiatowo - gminnym) ustawami</t>
  </si>
  <si>
    <t>dotacje celowe otrzymane z budżetu państwa na realizację własnych zadań bieżących gmin (związków gmin, związków powiatowo-gminnych)</t>
  </si>
  <si>
    <t>wpływy z opłat gmin i powiatów na rzecz innych jednostek samorządu terytorialnego oraz związków gmin, związków powiatowo-gminnych lub związków powiatów na dofinansowanie zadań bieżących</t>
  </si>
  <si>
    <t>Zasiłki okresowe, celowe i pomoc w naturze oraz składki na ubezpieczenia emerytalne i rentowe</t>
  </si>
  <si>
    <t>Pomoc materialna dla uczniów o charakterze socjalnym</t>
  </si>
  <si>
    <t>wpływy z tytułu przekształcenia prawa użytkowania wieczystego
przysługującego osobom fizycznym w prawo własności</t>
  </si>
  <si>
    <t xml:space="preserve">Załącznik Nr 1 </t>
  </si>
  <si>
    <t>do informacji z wykonania budżetu</t>
  </si>
  <si>
    <t>% wyk.</t>
  </si>
  <si>
    <t>3</t>
  </si>
  <si>
    <t>2360</t>
  </si>
  <si>
    <t>0590</t>
  </si>
  <si>
    <t>grzywny, mandaty i inne kry pieniężne od osób fizycznych</t>
  </si>
  <si>
    <t>pozostałe odsetki</t>
  </si>
  <si>
    <t>Rozdz. 75412</t>
  </si>
  <si>
    <t>Ochotnicze straże pożarne</t>
  </si>
  <si>
    <t>Rozdz. 75815</t>
  </si>
  <si>
    <t>Wpływy do wyjaśnienia</t>
  </si>
  <si>
    <t>2980</t>
  </si>
  <si>
    <t>wpływy do wyjaśnienia</t>
  </si>
  <si>
    <t>Rozdz. 85154</t>
  </si>
  <si>
    <t>Rozdz. 90095</t>
  </si>
  <si>
    <t>0640</t>
  </si>
  <si>
    <t>wpływy z tytułu kosztów egzekucyjnych, opłaty komorniczej i kosztów upomnień</t>
  </si>
  <si>
    <t>0940</t>
  </si>
  <si>
    <t>wpływy z rozliczeń/zwrotów z lat ubiegłych</t>
  </si>
  <si>
    <t>0630</t>
  </si>
  <si>
    <t>wpływy z tytułu opłat i kosztów sądowych oraz innych opłat uiszczanych na rzecz Skarbu Państwa z tytułu postępowania sądowego i prokuratorskiego</t>
  </si>
  <si>
    <t>Wpływy z tytułu kosztów egzekucyjnych, opłaty komorniczej i kosztów upomnień</t>
  </si>
  <si>
    <t>Wpływy z rozliczeń/zwrotów z lat ubiegłych</t>
  </si>
  <si>
    <t>Rozdz. 75085</t>
  </si>
  <si>
    <t>Wspólna obsługa jednostek samorządu terytorialnego</t>
  </si>
  <si>
    <t>0610</t>
  </si>
  <si>
    <t>wpływy z opłat egzaminacyjnych oraz opłat za wydawanie świadectw, dyplomów, zaświadczeń, certyfikatów i ich duplikatów</t>
  </si>
  <si>
    <t>0950</t>
  </si>
  <si>
    <t>wpływy z tytułu kar i odszkodowań wynikających z umów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</si>
  <si>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terytorialnego.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</si>
  <si>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</si>
  <si>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2950</t>
  </si>
  <si>
    <t>wpływy ze zwrotów niewykorzystanych dotacji oraz płatności</t>
  </si>
  <si>
    <t>Przeciwdziałanie alkoholizmowi</t>
  </si>
  <si>
    <t>Rozdz. 85230</t>
  </si>
  <si>
    <t>dotacje celowe przekazane z budżetu państwa na realizację własnych zadań bieżących gmin (związków gmin, związków powiatowo-gminnych)</t>
  </si>
  <si>
    <t>Pomoc w zakresie dożywiania</t>
  </si>
  <si>
    <t>2057</t>
  </si>
  <si>
    <t>Dział 855</t>
  </si>
  <si>
    <t>Rodzina</t>
  </si>
  <si>
    <t>Rozdz. 85501</t>
  </si>
  <si>
    <t>Świadczenie wychowawcze</t>
  </si>
  <si>
    <t>Rozdz. 85502</t>
  </si>
  <si>
    <t>Świadczenia rodzinne, świadczenie z funduszu alimentacyjnego oraz składki na ubezpieczenia emerytalne i rentowe z ubezpieczenia społecznego</t>
  </si>
  <si>
    <t>Rozdz. 85505</t>
  </si>
  <si>
    <t>dochody jednostek samorządu terytorialnego związane z realizacją zadań z zakresu administracji rządowej oraz innych zadań zleconych ustawami</t>
  </si>
  <si>
    <t>Rozdz. 85503</t>
  </si>
  <si>
    <t>Karta Dużej Rodziny</t>
  </si>
  <si>
    <t>Rozdz. 85504</t>
  </si>
  <si>
    <t>Wspieranie rodziny</t>
  </si>
  <si>
    <t>Dotacje celowe otrzymane z budżetu państwa na realizację własnych zadań bieżących gmin (związków gmin, związków powiatowo-gminnych)</t>
  </si>
  <si>
    <t>Tworzenie i funkcjonowanie żłobków</t>
  </si>
  <si>
    <t>6257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</si>
  <si>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</si>
  <si>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Rozdz. 60095</t>
  </si>
  <si>
    <t>Rozdz. 75495</t>
  </si>
  <si>
    <t>Rozdz. 75807</t>
  </si>
  <si>
    <t>Część wyrównawcza subwencji ogólnej dla gmin</t>
  </si>
  <si>
    <t>Rozdz. 75864</t>
  </si>
  <si>
    <t>Regionalne Programy Operacyjne 2014-2020 finansowane z udziałem środków Europejskiego Funduszu Społecznego</t>
  </si>
  <si>
    <t>środki na dofinansowanie własnych zadań bieżących gmin, powiatów (związków gmin, związków powiatowo-gminnych, związków powiatów), samorządów województw, pozyskane z innych źródeł</t>
  </si>
  <si>
    <t>Rozdz. 90008</t>
  </si>
  <si>
    <t>Ochrona różnorodności biologicznej i krajobrazu</t>
  </si>
  <si>
    <t>6610</t>
  </si>
  <si>
    <t>dotacje celowe otrzymane z gminy na inwestycje i zakupy inwestycyjne realizowane na podstawie porozumień (umów) między jednostkami samorządu terytorialnego</t>
  </si>
  <si>
    <t>Rozdz. 90015</t>
  </si>
  <si>
    <t>Oświetlenie ulic, placów i dróg</t>
  </si>
  <si>
    <t>Rozdz. 92195</t>
  </si>
  <si>
    <t>Zadania własne, zlecone i powierzone</t>
  </si>
  <si>
    <t xml:space="preserve">dotacje celowe otrzymane z budżety państwa na zadania bieżące z zakresu administracji rządowej zlecone gminom (związkom gmin, związkom powiatowo - gminnym), związane z realizacją świadczenia wychowawczego stanowiącego pomoc państwa w wychowaniu dzieci </t>
  </si>
  <si>
    <t>dotacje celowe otrzymane z powiatu na zadania bieżące realizowane na podstawie porozumień (umów) między jednostkami samorządu terytorialnego</t>
  </si>
  <si>
    <t>Rozdz. 80150</t>
  </si>
  <si>
    <t>Realizacja zadań wymagających stosowania specjalnej organizacji nauki i metod
pracy dla dzieci i młodzieży w szkołach podstawowych</t>
  </si>
  <si>
    <t>Rozdz. 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</si>
  <si>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</si>
  <si>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Rozdz. 90026</t>
  </si>
  <si>
    <t>2460</t>
  </si>
  <si>
    <t>Pozostałe działania związane z gospodarką odpadami</t>
  </si>
  <si>
    <t>wpłaty przekazane przez pozostałe jednostki zaliczane do sektora finansów publicznych na realizację zadań bieżących dla jednostek zaliczanych do sektora
finansów publicznych</t>
  </si>
  <si>
    <t>0870</t>
  </si>
  <si>
    <t>wpływy ze sprzedaży składników majątkowych</t>
  </si>
  <si>
    <t>Dział 926</t>
  </si>
  <si>
    <t>Rozdz. 92605</t>
  </si>
  <si>
    <t>Kultura fizyczna</t>
  </si>
  <si>
    <t>Zadania w zakresie kultury fizycznej</t>
  </si>
  <si>
    <t>2708</t>
  </si>
  <si>
    <t>Rozdz. 80153</t>
  </si>
  <si>
    <t>Zapewnienie uczniom prawa do bezpłatnego dostępu do podręczników, materiałów edukacyjnych lub materiałów ćwiczeniowych</t>
  </si>
  <si>
    <t>Rozdz. 92105</t>
  </si>
  <si>
    <t>Pozostałe zadania w zakresie kultury</t>
  </si>
  <si>
    <t>Gminy Nysa za I półrocze 2020 rok</t>
  </si>
  <si>
    <t>Sprawozdanie z wykonania dochodów budżetowych za I półrocze 2020 roku</t>
  </si>
  <si>
    <t>Plan po zmianach na 30.06.2020 r.</t>
  </si>
  <si>
    <t>Dochody wykonane                          na 30.06.2020 r.</t>
  </si>
  <si>
    <t>2710</t>
  </si>
  <si>
    <t>6300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</si>
  <si>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</si>
  <si>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</si>
  <si>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6350</t>
  </si>
  <si>
    <t>środki otrzymane z państwowych funduszy celowych na finansowanie lub dofinansowanie kosztów realizacji inwestycji i zakupów inwestycyjnych jednostek sektora finansów publicznych</t>
  </si>
  <si>
    <t>Dział 630</t>
  </si>
  <si>
    <t>Rozdz. 63003</t>
  </si>
  <si>
    <t>Turystyka</t>
  </si>
  <si>
    <t>Zadania w zakresie upowszechniania turystyki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</si>
  <si>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</si>
  <si>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Rozdz. 75107</t>
  </si>
  <si>
    <t>Wybory Prezydenta Rzeczypospolitej Polskiej</t>
  </si>
  <si>
    <t>6680</t>
  </si>
  <si>
    <t>wpłata środków finansowych z niewykorzystanych w terminie wydatków, które nie wygasają z upływem roku budżetowego</t>
  </si>
  <si>
    <t>Rozdz. 85334</t>
  </si>
  <si>
    <t>6320</t>
  </si>
  <si>
    <t>Pomoc dla repatriantów</t>
  </si>
  <si>
    <t>dotacje celowe otrzymane z budżetu państwa na inwestycje i zakupy inwestycyjne realizowane przez gminę na podstawie porozumień z organami administracji rządowej</t>
  </si>
  <si>
    <t>Rozdz. 85510</t>
  </si>
  <si>
    <t>Działalność placówek opiekuńczo-wychowawczych</t>
  </si>
  <si>
    <t>0680</t>
  </si>
  <si>
    <t>wpływy od rodziców z tytułu opłaty za pobyt dziecka w pieczy zastępczej</t>
  </si>
  <si>
    <t>0780</t>
  </si>
  <si>
    <t>wpływy ze zbycia praw majątkowych</t>
  </si>
  <si>
    <t>6620</t>
  </si>
  <si>
    <t>dotacje celowe otrzymane z powiatu na inwestycje i zakupy inwestycyjne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</si>
</sst>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6"/>
      <name val="Tahoma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/>
    </xf>
    <xf numFmtId="4" fontId="3" fillId="3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/>
    </xf>
    <xf numFmtId="4" fontId="5" fillId="32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4" borderId="17" xfId="0" applyNumberFormat="1" applyFont="1" applyFill="1" applyBorder="1" applyAlignment="1">
      <alignment/>
    </xf>
    <xf numFmtId="4" fontId="1" fillId="4" borderId="18" xfId="0" applyNumberFormat="1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" fontId="1" fillId="4" borderId="18" xfId="0" applyNumberFormat="1" applyFont="1" applyFill="1" applyBorder="1" applyAlignment="1">
      <alignment/>
    </xf>
    <xf numFmtId="49" fontId="5" fillId="32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wrapText="1"/>
    </xf>
    <xf numFmtId="4" fontId="4" fillId="0" borderId="12" xfId="0" applyNumberFormat="1" applyFont="1" applyFill="1" applyBorder="1" applyAlignment="1">
      <alignment/>
    </xf>
    <xf numFmtId="49" fontId="5" fillId="32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0" fontId="1" fillId="4" borderId="19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1" fillId="4" borderId="21" xfId="0" applyNumberFormat="1" applyFont="1" applyFill="1" applyBorder="1" applyAlignment="1">
      <alignment horizontal="left" vertical="center"/>
    </xf>
    <xf numFmtId="49" fontId="1" fillId="4" borderId="19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49" fontId="1" fillId="4" borderId="19" xfId="0" applyNumberFormat="1" applyFont="1" applyFill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49" fontId="1" fillId="4" borderId="21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/>
    </xf>
    <xf numFmtId="49" fontId="1" fillId="4" borderId="19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1" fillId="4" borderId="21" xfId="0" applyNumberFormat="1" applyFont="1" applyFill="1" applyBorder="1" applyAlignment="1">
      <alignment horizontal="right" vertical="center"/>
    </xf>
    <xf numFmtId="49" fontId="1" fillId="4" borderId="19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4" borderId="17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1" fillId="33" borderId="24" xfId="0" applyNumberFormat="1" applyFont="1" applyFill="1" applyBorder="1" applyAlignment="1">
      <alignment horizontal="left" vertical="center" wrapText="1"/>
    </xf>
    <xf numFmtId="49" fontId="1" fillId="4" borderId="17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 wrapText="1"/>
    </xf>
    <xf numFmtId="4" fontId="1" fillId="0" borderId="27" xfId="0" applyNumberFormat="1" applyFont="1" applyFill="1" applyBorder="1" applyAlignment="1">
      <alignment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4" xfId="0" applyNumberFormat="1" applyFont="1" applyFill="1" applyBorder="1" applyAlignment="1">
      <alignment horizontal="left" vertical="center" wrapText="1"/>
    </xf>
    <xf numFmtId="4" fontId="1" fillId="33" borderId="24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left" wrapText="1"/>
    </xf>
    <xf numFmtId="4" fontId="7" fillId="32" borderId="29" xfId="0" applyNumberFormat="1" applyFont="1" applyFill="1" applyBorder="1" applyAlignment="1">
      <alignment horizontal="right" vertical="center"/>
    </xf>
    <xf numFmtId="49" fontId="1" fillId="4" borderId="20" xfId="0" applyNumberFormat="1" applyFont="1" applyFill="1" applyBorder="1" applyAlignment="1">
      <alignment horizontal="right" vertical="center"/>
    </xf>
    <xf numFmtId="49" fontId="1" fillId="4" borderId="13" xfId="0" applyNumberFormat="1" applyFont="1" applyFill="1" applyBorder="1" applyAlignment="1">
      <alignment horizontal="left" vertical="center" wrapText="1"/>
    </xf>
    <xf numFmtId="4" fontId="1" fillId="4" borderId="15" xfId="0" applyNumberFormat="1" applyFont="1" applyFill="1" applyBorder="1" applyAlignment="1">
      <alignment/>
    </xf>
    <xf numFmtId="0" fontId="1" fillId="33" borderId="28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left" vertical="center" wrapText="1"/>
    </xf>
    <xf numFmtId="4" fontId="0" fillId="0" borderId="32" xfId="0" applyNumberFormat="1" applyFont="1" applyFill="1" applyBorder="1" applyAlignment="1">
      <alignment horizontal="right"/>
    </xf>
    <xf numFmtId="49" fontId="0" fillId="0" borderId="19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1" fillId="4" borderId="21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1" fillId="4" borderId="20" xfId="0" applyNumberFormat="1" applyFont="1" applyFill="1" applyBorder="1" applyAlignment="1">
      <alignment horizontal="left" vertical="center"/>
    </xf>
    <xf numFmtId="49" fontId="1" fillId="4" borderId="13" xfId="0" applyNumberFormat="1" applyFont="1" applyFill="1" applyBorder="1" applyAlignment="1">
      <alignment horizontal="left" vertical="center" wrapText="1"/>
    </xf>
    <xf numFmtId="4" fontId="1" fillId="4" borderId="13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9" fontId="1" fillId="4" borderId="20" xfId="0" applyNumberFormat="1" applyFont="1" applyFill="1" applyBorder="1" applyAlignment="1">
      <alignment horizontal="left" vertical="center"/>
    </xf>
    <xf numFmtId="4" fontId="0" fillId="0" borderId="33" xfId="0" applyNumberFormat="1" applyFont="1" applyFill="1" applyBorder="1" applyAlignment="1">
      <alignment/>
    </xf>
    <xf numFmtId="4" fontId="1" fillId="4" borderId="33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49" fontId="1" fillId="4" borderId="27" xfId="0" applyNumberFormat="1" applyFont="1" applyFill="1" applyBorder="1" applyAlignment="1">
      <alignment horizontal="left" vertical="center" wrapText="1"/>
    </xf>
    <xf numFmtId="4" fontId="1" fillId="4" borderId="34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9" fontId="0" fillId="0" borderId="2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right" vertical="center"/>
    </xf>
    <xf numFmtId="49" fontId="0" fillId="0" borderId="37" xfId="0" applyNumberFormat="1" applyFont="1" applyFill="1" applyBorder="1" applyAlignment="1">
      <alignment horizontal="right" vertical="center"/>
    </xf>
    <xf numFmtId="49" fontId="0" fillId="0" borderId="35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/>
    </xf>
    <xf numFmtId="49" fontId="1" fillId="4" borderId="24" xfId="0" applyNumberFormat="1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/>
    </xf>
    <xf numFmtId="49" fontId="1" fillId="4" borderId="26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9" fontId="1" fillId="4" borderId="38" xfId="0" applyNumberFormat="1" applyFont="1" applyFill="1" applyBorder="1" applyAlignment="1">
      <alignment horizontal="left" vertical="center"/>
    </xf>
    <xf numFmtId="49" fontId="1" fillId="4" borderId="39" xfId="0" applyNumberFormat="1" applyFont="1" applyFill="1" applyBorder="1" applyAlignment="1">
      <alignment horizontal="left" vertical="center" wrapText="1"/>
    </xf>
    <xf numFmtId="4" fontId="1" fillId="4" borderId="4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10" fontId="3" fillId="3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10" fontId="5" fillId="32" borderId="12" xfId="0" applyNumberFormat="1" applyFont="1" applyFill="1" applyBorder="1" applyAlignment="1">
      <alignment/>
    </xf>
    <xf numFmtId="10" fontId="1" fillId="33" borderId="41" xfId="0" applyNumberFormat="1" applyFont="1" applyFill="1" applyBorder="1" applyAlignment="1">
      <alignment/>
    </xf>
    <xf numFmtId="10" fontId="1" fillId="0" borderId="42" xfId="0" applyNumberFormat="1" applyFont="1" applyFill="1" applyBorder="1" applyAlignment="1">
      <alignment/>
    </xf>
    <xf numFmtId="10" fontId="1" fillId="0" borderId="43" xfId="0" applyNumberFormat="1" applyFont="1" applyFill="1" applyBorder="1" applyAlignment="1">
      <alignment/>
    </xf>
    <xf numFmtId="10" fontId="1" fillId="4" borderId="43" xfId="0" applyNumberFormat="1" applyFont="1" applyFill="1" applyBorder="1" applyAlignment="1">
      <alignment/>
    </xf>
    <xf numFmtId="10" fontId="0" fillId="0" borderId="44" xfId="0" applyNumberFormat="1" applyFont="1" applyFill="1" applyBorder="1" applyAlignment="1">
      <alignment/>
    </xf>
    <xf numFmtId="10" fontId="1" fillId="0" borderId="42" xfId="0" applyNumberFormat="1" applyFont="1" applyFill="1" applyBorder="1" applyAlignment="1">
      <alignment wrapText="1"/>
    </xf>
    <xf numFmtId="10" fontId="0" fillId="0" borderId="43" xfId="0" applyNumberFormat="1" applyFont="1" applyFill="1" applyBorder="1" applyAlignment="1">
      <alignment/>
    </xf>
    <xf numFmtId="10" fontId="1" fillId="4" borderId="42" xfId="0" applyNumberFormat="1" applyFont="1" applyFill="1" applyBorder="1" applyAlignment="1">
      <alignment/>
    </xf>
    <xf numFmtId="10" fontId="1" fillId="4" borderId="44" xfId="0" applyNumberFormat="1" applyFont="1" applyFill="1" applyBorder="1" applyAlignment="1">
      <alignment/>
    </xf>
    <xf numFmtId="10" fontId="1" fillId="0" borderId="45" xfId="0" applyNumberFormat="1" applyFont="1" applyFill="1" applyBorder="1" applyAlignment="1">
      <alignment/>
    </xf>
    <xf numFmtId="10" fontId="0" fillId="0" borderId="43" xfId="0" applyNumberFormat="1" applyFont="1" applyFill="1" applyBorder="1" applyAlignment="1">
      <alignment/>
    </xf>
    <xf numFmtId="10" fontId="0" fillId="0" borderId="46" xfId="0" applyNumberFormat="1" applyFont="1" applyFill="1" applyBorder="1" applyAlignment="1">
      <alignment/>
    </xf>
    <xf numFmtId="10" fontId="1" fillId="4" borderId="36" xfId="0" applyNumberFormat="1" applyFont="1" applyFill="1" applyBorder="1" applyAlignment="1">
      <alignment/>
    </xf>
    <xf numFmtId="10" fontId="1" fillId="4" borderId="43" xfId="0" applyNumberFormat="1" applyFont="1" applyFill="1" applyBorder="1" applyAlignment="1">
      <alignment/>
    </xf>
    <xf numFmtId="10" fontId="0" fillId="0" borderId="43" xfId="0" applyNumberFormat="1" applyFont="1" applyFill="1" applyBorder="1" applyAlignment="1">
      <alignment/>
    </xf>
    <xf numFmtId="10" fontId="1" fillId="4" borderId="45" xfId="0" applyNumberFormat="1" applyFont="1" applyFill="1" applyBorder="1" applyAlignment="1">
      <alignment/>
    </xf>
    <xf numFmtId="10" fontId="4" fillId="34" borderId="43" xfId="0" applyNumberFormat="1" applyFont="1" applyFill="1" applyBorder="1" applyAlignment="1">
      <alignment/>
    </xf>
    <xf numFmtId="10" fontId="1" fillId="33" borderId="11" xfId="0" applyNumberFormat="1" applyFont="1" applyFill="1" applyBorder="1" applyAlignment="1">
      <alignment/>
    </xf>
    <xf numFmtId="10" fontId="1" fillId="0" borderId="43" xfId="0" applyNumberFormat="1" applyFont="1" applyFill="1" applyBorder="1" applyAlignment="1">
      <alignment horizontal="right"/>
    </xf>
    <xf numFmtId="10" fontId="0" fillId="0" borderId="44" xfId="0" applyNumberFormat="1" applyFont="1" applyFill="1" applyBorder="1" applyAlignment="1">
      <alignment/>
    </xf>
    <xf numFmtId="10" fontId="1" fillId="4" borderId="42" xfId="0" applyNumberFormat="1" applyFont="1" applyFill="1" applyBorder="1" applyAlignment="1">
      <alignment/>
    </xf>
    <xf numFmtId="10" fontId="0" fillId="0" borderId="43" xfId="0" applyNumberFormat="1" applyFont="1" applyFill="1" applyBorder="1" applyAlignment="1">
      <alignment horizontal="right"/>
    </xf>
    <xf numFmtId="10" fontId="1" fillId="4" borderId="47" xfId="0" applyNumberFormat="1" applyFont="1" applyFill="1" applyBorder="1" applyAlignment="1">
      <alignment/>
    </xf>
    <xf numFmtId="10" fontId="1" fillId="4" borderId="44" xfId="0" applyNumberFormat="1" applyFont="1" applyFill="1" applyBorder="1" applyAlignment="1">
      <alignment/>
    </xf>
    <xf numFmtId="10" fontId="4" fillId="34" borderId="43" xfId="0" applyNumberFormat="1" applyFont="1" applyFill="1" applyBorder="1" applyAlignment="1">
      <alignment horizontal="right"/>
    </xf>
    <xf numFmtId="10" fontId="0" fillId="0" borderId="48" xfId="0" applyNumberFormat="1" applyFont="1" applyFill="1" applyBorder="1" applyAlignment="1">
      <alignment horizontal="right"/>
    </xf>
    <xf numFmtId="10" fontId="7" fillId="32" borderId="41" xfId="0" applyNumberFormat="1" applyFont="1" applyFill="1" applyBorder="1" applyAlignment="1">
      <alignment horizontal="right" vertical="center"/>
    </xf>
    <xf numFmtId="10" fontId="0" fillId="0" borderId="43" xfId="0" applyNumberFormat="1" applyFont="1" applyFill="1" applyBorder="1" applyAlignment="1">
      <alignment/>
    </xf>
    <xf numFmtId="10" fontId="0" fillId="0" borderId="42" xfId="0" applyNumberFormat="1" applyFont="1" applyFill="1" applyBorder="1" applyAlignment="1">
      <alignment/>
    </xf>
    <xf numFmtId="49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/>
    </xf>
    <xf numFmtId="10" fontId="1" fillId="4" borderId="41" xfId="0" applyNumberFormat="1" applyFont="1" applyFill="1" applyBorder="1" applyAlignment="1">
      <alignment/>
    </xf>
    <xf numFmtId="49" fontId="1" fillId="33" borderId="49" xfId="0" applyNumberFormat="1" applyFont="1" applyFill="1" applyBorder="1" applyAlignment="1">
      <alignment horizontal="right" vertical="center"/>
    </xf>
    <xf numFmtId="49" fontId="1" fillId="33" borderId="50" xfId="0" applyNumberFormat="1" applyFont="1" applyFill="1" applyBorder="1" applyAlignment="1">
      <alignment horizontal="left" vertical="center" wrapText="1"/>
    </xf>
    <xf numFmtId="4" fontId="1" fillId="33" borderId="32" xfId="0" applyNumberFormat="1" applyFont="1" applyFill="1" applyBorder="1" applyAlignment="1">
      <alignment/>
    </xf>
    <xf numFmtId="10" fontId="1" fillId="33" borderId="48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vertical="center" wrapText="1"/>
    </xf>
    <xf numFmtId="4" fontId="1" fillId="33" borderId="24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wrapText="1"/>
    </xf>
    <xf numFmtId="10" fontId="1" fillId="33" borderId="41" xfId="0" applyNumberFormat="1" applyFont="1" applyFill="1" applyBorder="1" applyAlignment="1">
      <alignment/>
    </xf>
    <xf numFmtId="10" fontId="1" fillId="0" borderId="45" xfId="0" applyNumberFormat="1" applyFont="1" applyFill="1" applyBorder="1" applyAlignment="1">
      <alignment/>
    </xf>
    <xf numFmtId="10" fontId="1" fillId="0" borderId="4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0" fontId="0" fillId="0" borderId="44" xfId="0" applyNumberFormat="1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49" fontId="1" fillId="4" borderId="37" xfId="0" applyNumberFormat="1" applyFont="1" applyFill="1" applyBorder="1" applyAlignment="1">
      <alignment horizontal="right" vertical="center"/>
    </xf>
    <xf numFmtId="49" fontId="1" fillId="4" borderId="35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0" fontId="0" fillId="0" borderId="25" xfId="0" applyNumberFormat="1" applyBorder="1" applyAlignment="1">
      <alignment wrapText="1"/>
    </xf>
    <xf numFmtId="4" fontId="0" fillId="0" borderId="33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/>
    </xf>
    <xf numFmtId="10" fontId="1" fillId="0" borderId="42" xfId="0" applyNumberFormat="1" applyFont="1" applyFill="1" applyBorder="1" applyAlignment="1">
      <alignment/>
    </xf>
    <xf numFmtId="49" fontId="1" fillId="4" borderId="28" xfId="0" applyNumberFormat="1" applyFont="1" applyFill="1" applyBorder="1" applyAlignment="1">
      <alignment horizontal="left" vertical="center"/>
    </xf>
    <xf numFmtId="10" fontId="1" fillId="0" borderId="4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left" vertical="center"/>
    </xf>
    <xf numFmtId="49" fontId="1" fillId="4" borderId="27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left" vertical="center" wrapText="1"/>
    </xf>
    <xf numFmtId="10" fontId="1" fillId="0" borderId="47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>
      <alignment/>
    </xf>
    <xf numFmtId="10" fontId="0" fillId="0" borderId="41" xfId="0" applyNumberFormat="1" applyFont="1" applyFill="1" applyBorder="1" applyAlignment="1">
      <alignment/>
    </xf>
    <xf numFmtId="49" fontId="1" fillId="4" borderId="37" xfId="0" applyNumberFormat="1" applyFont="1" applyFill="1" applyBorder="1" applyAlignment="1">
      <alignment horizontal="left" vertical="center"/>
    </xf>
    <xf numFmtId="49" fontId="1" fillId="4" borderId="35" xfId="0" applyNumberFormat="1" applyFont="1" applyFill="1" applyBorder="1" applyAlignment="1">
      <alignment horizontal="left" vertical="center" wrapText="1"/>
    </xf>
    <xf numFmtId="4" fontId="1" fillId="4" borderId="33" xfId="0" applyNumberFormat="1" applyFont="1" applyFill="1" applyBorder="1" applyAlignment="1">
      <alignment/>
    </xf>
    <xf numFmtId="10" fontId="1" fillId="4" borderId="3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3" borderId="51" xfId="0" applyNumberFormat="1" applyFont="1" applyFill="1" applyBorder="1" applyAlignment="1">
      <alignment/>
    </xf>
    <xf numFmtId="10" fontId="1" fillId="33" borderId="52" xfId="0" applyNumberFormat="1" applyFont="1" applyFill="1" applyBorder="1" applyAlignment="1">
      <alignment/>
    </xf>
    <xf numFmtId="10" fontId="4" fillId="0" borderId="42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10" fontId="4" fillId="0" borderId="43" xfId="0" applyNumberFormat="1" applyFont="1" applyFill="1" applyBorder="1" applyAlignment="1">
      <alignment horizontal="right"/>
    </xf>
    <xf numFmtId="10" fontId="0" fillId="0" borderId="46" xfId="0" applyNumberFormat="1" applyFont="1" applyFill="1" applyBorder="1" applyAlignment="1">
      <alignment/>
    </xf>
    <xf numFmtId="49" fontId="3" fillId="3" borderId="11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5" fillId="32" borderId="5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0" fillId="0" borderId="54" xfId="0" applyBorder="1" applyAlignment="1">
      <alignment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5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" fillId="33" borderId="49" xfId="0" applyNumberFormat="1" applyFont="1" applyFill="1" applyBorder="1" applyAlignment="1">
      <alignment horizontal="left" vertical="center"/>
    </xf>
    <xf numFmtId="4" fontId="1" fillId="33" borderId="50" xfId="0" applyNumberFormat="1" applyFont="1" applyFill="1" applyBorder="1" applyAlignment="1">
      <alignment/>
    </xf>
    <xf numFmtId="10" fontId="1" fillId="33" borderId="48" xfId="0" applyNumberFormat="1" applyFont="1" applyFill="1" applyBorder="1" applyAlignment="1">
      <alignment/>
    </xf>
    <xf numFmtId="49" fontId="1" fillId="33" borderId="52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10" fontId="1" fillId="33" borderId="56" xfId="0" applyNumberFormat="1" applyFont="1" applyFill="1" applyBorder="1" applyAlignment="1">
      <alignment/>
    </xf>
    <xf numFmtId="49" fontId="1" fillId="33" borderId="52" xfId="0" applyNumberFormat="1" applyFont="1" applyFill="1" applyBorder="1" applyAlignment="1">
      <alignment horizontal="left" vertical="center" wrapText="1"/>
    </xf>
    <xf numFmtId="0" fontId="1" fillId="33" borderId="56" xfId="0" applyFont="1" applyFill="1" applyBorder="1" applyAlignment="1">
      <alignment vertical="center"/>
    </xf>
    <xf numFmtId="0" fontId="1" fillId="33" borderId="56" xfId="0" applyFont="1" applyFill="1" applyBorder="1" applyAlignment="1">
      <alignment horizontal="left" vertical="center" wrapText="1"/>
    </xf>
    <xf numFmtId="49" fontId="1" fillId="4" borderId="38" xfId="0" applyNumberFormat="1" applyFont="1" applyFill="1" applyBorder="1" applyAlignment="1">
      <alignment horizontal="right" vertical="center"/>
    </xf>
    <xf numFmtId="49" fontId="1" fillId="4" borderId="39" xfId="0" applyNumberFormat="1" applyFont="1" applyFill="1" applyBorder="1" applyAlignment="1">
      <alignment horizontal="left" vertical="center" wrapText="1"/>
    </xf>
    <xf numFmtId="10" fontId="0" fillId="0" borderId="57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/>
    </xf>
    <xf numFmtId="10" fontId="1" fillId="4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2"/>
  <sheetViews>
    <sheetView tabSelected="1" zoomScalePageLayoutView="0" workbookViewId="0" topLeftCell="A1">
      <selection activeCell="A1" sqref="A1:C5"/>
    </sheetView>
  </sheetViews>
  <sheetFormatPr defaultColWidth="9.140625" defaultRowHeight="12.75"/>
  <cols>
    <col min="1" max="1" width="12.28125" style="5" customWidth="1"/>
    <col min="2" max="2" width="29.00390625" style="6" customWidth="1"/>
    <col min="3" max="3" width="21.7109375" style="6" customWidth="1"/>
    <col min="4" max="4" width="21.00390625" style="6" customWidth="1"/>
    <col min="5" max="5" width="19.8515625" style="6" customWidth="1"/>
    <col min="7" max="7" width="15.00390625" style="0" bestFit="1" customWidth="1"/>
    <col min="8" max="8" width="27.421875" style="0" customWidth="1"/>
  </cols>
  <sheetData>
    <row r="1" spans="1:5" ht="12.75">
      <c r="A1" s="252"/>
      <c r="B1" s="246"/>
      <c r="C1" s="246"/>
      <c r="D1" s="246"/>
      <c r="E1" s="246"/>
    </row>
    <row r="2" spans="1:5" ht="12.75">
      <c r="A2" s="246"/>
      <c r="B2" s="246"/>
      <c r="C2" s="246"/>
      <c r="D2" s="246"/>
      <c r="E2" s="246"/>
    </row>
    <row r="3" spans="1:5" ht="12.75">
      <c r="A3" s="246"/>
      <c r="B3" s="246"/>
      <c r="C3" s="246"/>
      <c r="D3" s="247" t="s">
        <v>209</v>
      </c>
      <c r="E3" s="246"/>
    </row>
    <row r="4" spans="1:5" ht="12.75">
      <c r="A4" s="246"/>
      <c r="B4" s="246"/>
      <c r="C4" s="246"/>
      <c r="D4" s="101" t="s">
        <v>210</v>
      </c>
      <c r="E4"/>
    </row>
    <row r="5" spans="1:5" ht="12.75">
      <c r="A5" s="246"/>
      <c r="B5" s="246"/>
      <c r="C5" s="246"/>
      <c r="D5" s="120" t="s">
        <v>300</v>
      </c>
      <c r="E5"/>
    </row>
    <row r="6" spans="1:5" s="126" customFormat="1" ht="12">
      <c r="A6" s="248" t="s">
        <v>301</v>
      </c>
      <c r="B6" s="246"/>
      <c r="C6" s="246"/>
      <c r="D6" s="246"/>
      <c r="E6" s="246"/>
    </row>
    <row r="7" spans="1:5" s="126" customFormat="1" ht="12">
      <c r="A7" s="246"/>
      <c r="B7" s="246"/>
      <c r="C7" s="246"/>
      <c r="D7" s="246"/>
      <c r="E7" s="246"/>
    </row>
    <row r="8" spans="1:5" s="126" customFormat="1" ht="12">
      <c r="A8" s="246"/>
      <c r="B8" s="246"/>
      <c r="C8" s="246"/>
      <c r="D8" s="246"/>
      <c r="E8" s="246"/>
    </row>
    <row r="9" spans="1:5" ht="13.5" thickBot="1">
      <c r="A9" s="249"/>
      <c r="B9" s="249"/>
      <c r="C9" s="249"/>
      <c r="D9" s="249"/>
      <c r="E9" s="249"/>
    </row>
    <row r="10" spans="1:5" ht="36.75" thickBot="1">
      <c r="A10" s="253" t="s">
        <v>105</v>
      </c>
      <c r="B10" s="253"/>
      <c r="C10" s="75" t="s">
        <v>302</v>
      </c>
      <c r="D10" s="75" t="s">
        <v>303</v>
      </c>
      <c r="E10" s="127" t="s">
        <v>211</v>
      </c>
    </row>
    <row r="11" spans="1:5" ht="13.5" thickBot="1">
      <c r="A11" s="254" t="s">
        <v>106</v>
      </c>
      <c r="B11" s="255"/>
      <c r="C11" s="128" t="s">
        <v>130</v>
      </c>
      <c r="D11" s="128" t="s">
        <v>212</v>
      </c>
      <c r="E11" s="129" t="s">
        <v>139</v>
      </c>
    </row>
    <row r="12" spans="1:5" ht="16.5" thickBot="1">
      <c r="A12" s="241" t="s">
        <v>104</v>
      </c>
      <c r="B12" s="241"/>
      <c r="C12" s="8">
        <f>SUM(C14)</f>
        <v>324011380.7800001</v>
      </c>
      <c r="D12" s="8">
        <f>SUM(D14)</f>
        <v>167207235.83</v>
      </c>
      <c r="E12" s="152">
        <f>D12/C12</f>
        <v>0.516053588696416</v>
      </c>
    </row>
    <row r="13" spans="1:5" s="7" customFormat="1" ht="15.75" thickBot="1">
      <c r="A13" s="244"/>
      <c r="B13" s="245"/>
      <c r="C13" s="11"/>
      <c r="D13" s="11"/>
      <c r="E13" s="153"/>
    </row>
    <row r="14" spans="1:5" ht="14.25" thickBot="1">
      <c r="A14" s="242" t="s">
        <v>278</v>
      </c>
      <c r="B14" s="243"/>
      <c r="C14" s="12">
        <f>SUM(C20,C56,C76,C104,C117,C137,C175,C202,C248,C257,C307,C319,C358,C405,C112,C29,C324,C426,C50)</f>
        <v>324011380.7800001</v>
      </c>
      <c r="D14" s="12">
        <f>SUM(D20,D56,D76,D104,D117,D137,D175,D202,D248,D257,D307,D319,D358,D405,D112,D29,D324,D426,D50)</f>
        <v>167207235.83</v>
      </c>
      <c r="E14" s="154">
        <f aca="true" t="shared" si="0" ref="E14:E22">D14/C14</f>
        <v>0.516053588696416</v>
      </c>
    </row>
    <row r="15" spans="1:5" s="7" customFormat="1" ht="15.75" thickBot="1">
      <c r="A15" s="9" t="s">
        <v>124</v>
      </c>
      <c r="B15" s="10" t="s">
        <v>125</v>
      </c>
      <c r="C15" s="11">
        <f>C14-C16-C17</f>
        <v>247444890.6700001</v>
      </c>
      <c r="D15" s="11">
        <f>D14-D16-D17</f>
        <v>131623827.80000001</v>
      </c>
      <c r="E15" s="153">
        <f t="shared" si="0"/>
        <v>0.5319318877169199</v>
      </c>
    </row>
    <row r="16" spans="1:8" s="7" customFormat="1" ht="15.75" thickBot="1">
      <c r="A16" s="31"/>
      <c r="B16" s="32" t="s">
        <v>126</v>
      </c>
      <c r="C16" s="33">
        <f>SUM(C434)</f>
        <v>76409864.91</v>
      </c>
      <c r="D16" s="33">
        <f>SUM(D434)</f>
        <v>35426782.83</v>
      </c>
      <c r="E16" s="153">
        <f t="shared" si="0"/>
        <v>0.46364147969280844</v>
      </c>
      <c r="G16" s="151"/>
      <c r="H16" s="151"/>
    </row>
    <row r="17" spans="1:5" s="7" customFormat="1" ht="15.75" thickBot="1">
      <c r="A17" s="31"/>
      <c r="B17" s="32" t="s">
        <v>160</v>
      </c>
      <c r="C17" s="33">
        <f>C502</f>
        <v>156625.2</v>
      </c>
      <c r="D17" s="33">
        <f>D502</f>
        <v>156625.2</v>
      </c>
      <c r="E17" s="153">
        <f t="shared" si="0"/>
        <v>1</v>
      </c>
    </row>
    <row r="18" spans="1:7" ht="14.25" thickBot="1">
      <c r="A18" s="30"/>
      <c r="B18" s="34" t="s">
        <v>127</v>
      </c>
      <c r="C18" s="12">
        <f>SUM(C57,C77,C105,C118,C138,C176,C203,C249,C258,C308,C320,C359,C406,C113,C21,C30,C325,C427,C51)</f>
        <v>247033702.02</v>
      </c>
      <c r="D18" s="12">
        <f>SUM(D57,D77,D105,D118,D138,D176,D203,D249,D258,D308,D320,D359,D406,D113,D21,D30,D325,D427,D51)</f>
        <v>124548674.27999999</v>
      </c>
      <c r="E18" s="154">
        <f t="shared" si="0"/>
        <v>0.5041768522333704</v>
      </c>
      <c r="G18" s="101"/>
    </row>
    <row r="19" spans="1:7" ht="14.25" thickBot="1">
      <c r="A19" s="30"/>
      <c r="B19" s="34" t="s">
        <v>128</v>
      </c>
      <c r="C19" s="12">
        <f>SUM(C22,C31,C58,C177,C360,C119,C78,C326,C407,C309)</f>
        <v>76977678.75999999</v>
      </c>
      <c r="D19" s="12">
        <f>SUM(D22,D31,D58,D177,D360,D119,D78,D326,D407,D309)</f>
        <v>42658561.550000004</v>
      </c>
      <c r="E19" s="154">
        <f t="shared" si="0"/>
        <v>0.5541679385137127</v>
      </c>
      <c r="G19" s="101"/>
    </row>
    <row r="20" spans="1:5" s="2" customFormat="1" ht="13.5" thickBot="1">
      <c r="A20" s="79" t="s">
        <v>26</v>
      </c>
      <c r="B20" s="80" t="s">
        <v>27</v>
      </c>
      <c r="C20" s="81">
        <f>SUM(C21:C22)</f>
        <v>751485.1</v>
      </c>
      <c r="D20" s="81">
        <f>SUM(D21:D22)</f>
        <v>751485.1</v>
      </c>
      <c r="E20" s="155">
        <f t="shared" si="0"/>
        <v>1</v>
      </c>
    </row>
    <row r="21" spans="1:5" s="2" customFormat="1" ht="13.5" thickBot="1">
      <c r="A21" s="76"/>
      <c r="B21" s="77" t="s">
        <v>127</v>
      </c>
      <c r="C21" s="78">
        <f>C24</f>
        <v>741485.1</v>
      </c>
      <c r="D21" s="78">
        <f>D24</f>
        <v>741485.1</v>
      </c>
      <c r="E21" s="164">
        <f t="shared" si="0"/>
        <v>1</v>
      </c>
    </row>
    <row r="22" spans="1:5" s="2" customFormat="1" ht="12.75">
      <c r="A22" s="37"/>
      <c r="B22" s="57" t="s">
        <v>128</v>
      </c>
      <c r="C22" s="36">
        <f>SUM(C25)</f>
        <v>10000</v>
      </c>
      <c r="D22" s="36">
        <f>SUM(D25)</f>
        <v>10000</v>
      </c>
      <c r="E22" s="164">
        <f t="shared" si="0"/>
        <v>1</v>
      </c>
    </row>
    <row r="23" spans="1:5" s="1" customFormat="1" ht="12.75">
      <c r="A23" s="38" t="s">
        <v>28</v>
      </c>
      <c r="B23" s="58" t="s">
        <v>29</v>
      </c>
      <c r="C23" s="23">
        <f>SUM(C24:C24)</f>
        <v>741485.1</v>
      </c>
      <c r="D23" s="23">
        <f>SUM(D24:D24)</f>
        <v>741485.1</v>
      </c>
      <c r="E23" s="158">
        <f>D23/C23</f>
        <v>1</v>
      </c>
    </row>
    <row r="24" spans="1:5" s="2" customFormat="1" ht="12.75">
      <c r="A24" s="37"/>
      <c r="B24" s="57" t="s">
        <v>127</v>
      </c>
      <c r="C24" s="36">
        <f>SUM(C26:C27)</f>
        <v>741485.1</v>
      </c>
      <c r="D24" s="36">
        <f>SUM(D26:D27)</f>
        <v>741485.1</v>
      </c>
      <c r="E24" s="157">
        <f>D24/C24</f>
        <v>1</v>
      </c>
    </row>
    <row r="25" spans="1:5" s="2" customFormat="1" ht="12.75">
      <c r="A25" s="37"/>
      <c r="B25" s="57" t="s">
        <v>128</v>
      </c>
      <c r="C25" s="36">
        <f>SUM(C28)</f>
        <v>10000</v>
      </c>
      <c r="D25" s="36">
        <f>SUM(D28)</f>
        <v>10000</v>
      </c>
      <c r="E25" s="157">
        <f>D25/C25</f>
        <v>1</v>
      </c>
    </row>
    <row r="26" spans="1:5" ht="92.25">
      <c r="A26" s="39" t="s">
        <v>107</v>
      </c>
      <c r="B26" s="123" t="s">
        <v>203</v>
      </c>
      <c r="C26" s="4">
        <v>706485.1</v>
      </c>
      <c r="D26" s="4">
        <v>706485.1</v>
      </c>
      <c r="E26" s="169">
        <f>D26/C26</f>
        <v>1</v>
      </c>
    </row>
    <row r="27" spans="1:5" ht="66">
      <c r="A27" s="131" t="s">
        <v>304</v>
      </c>
      <c r="B27" s="123" t="s">
        <v>306</v>
      </c>
      <c r="C27" s="4">
        <v>35000</v>
      </c>
      <c r="D27" s="4">
        <v>35000</v>
      </c>
      <c r="E27" s="169">
        <f>D27/C27</f>
        <v>1</v>
      </c>
    </row>
    <row r="28" spans="1:5" ht="79.5" thickBot="1">
      <c r="A28" s="140" t="s">
        <v>305</v>
      </c>
      <c r="B28" s="125" t="s">
        <v>307</v>
      </c>
      <c r="C28" s="112">
        <v>10000</v>
      </c>
      <c r="D28" s="112">
        <v>10000</v>
      </c>
      <c r="E28" s="169">
        <f>D28/C28</f>
        <v>1</v>
      </c>
    </row>
    <row r="29" spans="1:5" s="2" customFormat="1" ht="13.5" thickBot="1">
      <c r="A29" s="256" t="s">
        <v>30</v>
      </c>
      <c r="B29" s="188" t="s">
        <v>31</v>
      </c>
      <c r="C29" s="257">
        <f>SUM(C30:C31)</f>
        <v>32845312.200000003</v>
      </c>
      <c r="D29" s="257">
        <f>SUM(D30:D31)</f>
        <v>26398538.400000002</v>
      </c>
      <c r="E29" s="258">
        <f>D29/C29</f>
        <v>0.8037231687510037</v>
      </c>
    </row>
    <row r="30" spans="1:5" s="2" customFormat="1" ht="12.75">
      <c r="A30" s="72"/>
      <c r="B30" s="73" t="s">
        <v>127</v>
      </c>
      <c r="C30" s="82">
        <f>SUM(C36,C33)</f>
        <v>2124340</v>
      </c>
      <c r="D30" s="82">
        <f>SUM(D36,D33)</f>
        <v>1220512.98</v>
      </c>
      <c r="E30" s="160">
        <f>D30/C30</f>
        <v>0.5745374939981359</v>
      </c>
    </row>
    <row r="31" spans="1:5" s="2" customFormat="1" ht="12.75">
      <c r="A31" s="72"/>
      <c r="B31" s="57" t="s">
        <v>128</v>
      </c>
      <c r="C31" s="82">
        <f>SUM(C37,C48)</f>
        <v>30720972.200000003</v>
      </c>
      <c r="D31" s="82">
        <f>SUM(D37,D48)</f>
        <v>25178025.42</v>
      </c>
      <c r="E31" s="156">
        <f>D31/C31</f>
        <v>0.8195712445584649</v>
      </c>
    </row>
    <row r="32" spans="1:5" s="1" customFormat="1" ht="12.75">
      <c r="A32" s="48" t="s">
        <v>161</v>
      </c>
      <c r="B32" s="63" t="s">
        <v>162</v>
      </c>
      <c r="C32" s="23">
        <f>SUM(C33:C33)</f>
        <v>255940</v>
      </c>
      <c r="D32" s="23">
        <f>SUM(D33:D33)</f>
        <v>122372.32</v>
      </c>
      <c r="E32" s="158">
        <f>D32/C32</f>
        <v>0.47812893646948507</v>
      </c>
    </row>
    <row r="33" spans="1:5" s="2" customFormat="1" ht="12.75">
      <c r="A33" s="37"/>
      <c r="B33" s="57" t="s">
        <v>127</v>
      </c>
      <c r="C33" s="36">
        <f>SUM(C34)</f>
        <v>255940</v>
      </c>
      <c r="D33" s="36">
        <f>SUM(D34)</f>
        <v>122372.32</v>
      </c>
      <c r="E33" s="157">
        <f>D33/C33</f>
        <v>0.47812893646948507</v>
      </c>
    </row>
    <row r="34" spans="1:5" ht="78.75">
      <c r="A34" s="103" t="s">
        <v>153</v>
      </c>
      <c r="B34" s="102" t="s">
        <v>164</v>
      </c>
      <c r="C34" s="4">
        <v>255940</v>
      </c>
      <c r="D34" s="4">
        <v>122372.32</v>
      </c>
      <c r="E34" s="169">
        <f>D34/C34</f>
        <v>0.47812893646948507</v>
      </c>
    </row>
    <row r="35" spans="1:5" s="1" customFormat="1" ht="12.75">
      <c r="A35" s="48" t="s">
        <v>32</v>
      </c>
      <c r="B35" s="63" t="s">
        <v>33</v>
      </c>
      <c r="C35" s="23">
        <f>SUM(C36:C37)</f>
        <v>22181272.6</v>
      </c>
      <c r="D35" s="23">
        <f>SUM(D36:D37)</f>
        <v>19573723.44</v>
      </c>
      <c r="E35" s="158">
        <f>D35/C35</f>
        <v>0.8824436628581896</v>
      </c>
    </row>
    <row r="36" spans="1:5" s="2" customFormat="1" ht="12.75">
      <c r="A36" s="37"/>
      <c r="B36" s="57" t="s">
        <v>127</v>
      </c>
      <c r="C36" s="36">
        <f>SUM(C38:C44)</f>
        <v>1868400</v>
      </c>
      <c r="D36" s="36">
        <f>SUM(D38:D44)</f>
        <v>1098140.66</v>
      </c>
      <c r="E36" s="157">
        <f>D36/C36</f>
        <v>0.5877438771141082</v>
      </c>
    </row>
    <row r="37" spans="1:5" s="2" customFormat="1" ht="12.75">
      <c r="A37" s="37"/>
      <c r="B37" s="57" t="s">
        <v>128</v>
      </c>
      <c r="C37" s="36">
        <f>SUM(C45:C46)</f>
        <v>20312872.6</v>
      </c>
      <c r="D37" s="36">
        <f>SUM(D45:D46)</f>
        <v>18475582.78</v>
      </c>
      <c r="E37" s="157">
        <f>D37/C37</f>
        <v>0.9095504680120919</v>
      </c>
    </row>
    <row r="38" spans="1:5" ht="39">
      <c r="A38" s="39" t="s">
        <v>5</v>
      </c>
      <c r="B38" s="64" t="s">
        <v>171</v>
      </c>
      <c r="C38" s="4">
        <v>230000</v>
      </c>
      <c r="D38" s="4">
        <v>153737.69</v>
      </c>
      <c r="E38" s="161">
        <f>D38/C38</f>
        <v>0.6684247391304348</v>
      </c>
    </row>
    <row r="39" spans="1:5" ht="39">
      <c r="A39" s="130" t="s">
        <v>225</v>
      </c>
      <c r="B39" s="121" t="s">
        <v>226</v>
      </c>
      <c r="C39" s="13">
        <v>28000</v>
      </c>
      <c r="D39" s="13">
        <v>13864.1</v>
      </c>
      <c r="E39" s="161">
        <f aca="true" t="shared" si="1" ref="E39:E46">D39/C39</f>
        <v>0.4951464285714286</v>
      </c>
    </row>
    <row r="40" spans="1:5" ht="12.75">
      <c r="A40" s="39" t="s">
        <v>4</v>
      </c>
      <c r="B40" s="123" t="s">
        <v>96</v>
      </c>
      <c r="C40" s="4">
        <v>1610000</v>
      </c>
      <c r="D40" s="4">
        <v>927347.49</v>
      </c>
      <c r="E40" s="161">
        <f t="shared" si="1"/>
        <v>0.5759922298136646</v>
      </c>
    </row>
    <row r="41" spans="1:5" ht="12.75">
      <c r="A41" s="40" t="s">
        <v>3</v>
      </c>
      <c r="B41" s="68" t="s">
        <v>172</v>
      </c>
      <c r="C41" s="13">
        <v>0</v>
      </c>
      <c r="D41" s="13">
        <v>1259.96</v>
      </c>
      <c r="E41" s="161"/>
    </row>
    <row r="42" spans="1:5" ht="26.25">
      <c r="A42" s="130" t="s">
        <v>227</v>
      </c>
      <c r="B42" s="121" t="s">
        <v>228</v>
      </c>
      <c r="C42" s="20">
        <v>0</v>
      </c>
      <c r="D42" s="20">
        <v>1131.94</v>
      </c>
      <c r="E42" s="161"/>
    </row>
    <row r="43" spans="1:5" ht="26.25">
      <c r="A43" s="130" t="s">
        <v>237</v>
      </c>
      <c r="B43" s="121" t="s">
        <v>238</v>
      </c>
      <c r="C43" s="20">
        <v>0</v>
      </c>
      <c r="D43" s="20">
        <v>799.48</v>
      </c>
      <c r="E43" s="161"/>
    </row>
    <row r="44" spans="1:5" ht="12.75">
      <c r="A44" s="39" t="s">
        <v>1</v>
      </c>
      <c r="B44" s="123" t="s">
        <v>95</v>
      </c>
      <c r="C44" s="18">
        <v>400</v>
      </c>
      <c r="D44" s="18">
        <v>0</v>
      </c>
      <c r="E44" s="161">
        <f t="shared" si="1"/>
        <v>0</v>
      </c>
    </row>
    <row r="45" spans="1:5" ht="118.5">
      <c r="A45" s="108" t="s">
        <v>262</v>
      </c>
      <c r="B45" s="105" t="s">
        <v>240</v>
      </c>
      <c r="C45" s="13">
        <v>9661022.32</v>
      </c>
      <c r="D45" s="13">
        <v>7823732.5</v>
      </c>
      <c r="E45" s="161">
        <f t="shared" si="1"/>
        <v>0.809824492776868</v>
      </c>
    </row>
    <row r="46" spans="1:5" ht="92.25">
      <c r="A46" s="108" t="s">
        <v>308</v>
      </c>
      <c r="B46" s="105" t="s">
        <v>309</v>
      </c>
      <c r="C46" s="13">
        <v>10651850.28</v>
      </c>
      <c r="D46" s="13">
        <v>10651850.28</v>
      </c>
      <c r="E46" s="161">
        <f t="shared" si="1"/>
        <v>1</v>
      </c>
    </row>
    <row r="47" spans="1:5" s="1" customFormat="1" ht="12.75">
      <c r="A47" s="51" t="s">
        <v>264</v>
      </c>
      <c r="B47" s="65" t="s">
        <v>29</v>
      </c>
      <c r="C47" s="23">
        <f>SUM(C48:C48)</f>
        <v>10408099.6</v>
      </c>
      <c r="D47" s="23">
        <f>SUM(D48:D48)</f>
        <v>6702442.64</v>
      </c>
      <c r="E47" s="158">
        <f>D47/C47</f>
        <v>0.6439641142557859</v>
      </c>
    </row>
    <row r="48" spans="1:5" s="2" customFormat="1" ht="12.75">
      <c r="A48" s="37"/>
      <c r="B48" s="57" t="s">
        <v>128</v>
      </c>
      <c r="C48" s="36">
        <f>SUM(C49)</f>
        <v>10408099.6</v>
      </c>
      <c r="D48" s="36">
        <f>SUM(D49)</f>
        <v>6702442.64</v>
      </c>
      <c r="E48" s="157">
        <f>D48/C48</f>
        <v>0.6439641142557859</v>
      </c>
    </row>
    <row r="49" spans="1:5" ht="118.5">
      <c r="A49" s="108" t="s">
        <v>262</v>
      </c>
      <c r="B49" s="105" t="s">
        <v>240</v>
      </c>
      <c r="C49" s="13">
        <v>10408099.6</v>
      </c>
      <c r="D49" s="13">
        <v>6702442.64</v>
      </c>
      <c r="E49" s="159">
        <f>D49/C49</f>
        <v>0.6439641142557859</v>
      </c>
    </row>
    <row r="50" spans="1:5" s="2" customFormat="1" ht="13.5" thickBot="1">
      <c r="A50" s="259" t="s">
        <v>310</v>
      </c>
      <c r="B50" s="265" t="s">
        <v>312</v>
      </c>
      <c r="C50" s="235">
        <f>SUM(C52)</f>
        <v>26361.72</v>
      </c>
      <c r="D50" s="235">
        <f>SUM(D52)</f>
        <v>26366.960000000003</v>
      </c>
      <c r="E50" s="236">
        <f aca="true" t="shared" si="2" ref="E50:E55">D50/C50</f>
        <v>1.0001987730694355</v>
      </c>
    </row>
    <row r="51" spans="1:5" s="2" customFormat="1" ht="13.5" thickBot="1">
      <c r="A51" s="260"/>
      <c r="B51" s="261" t="s">
        <v>127</v>
      </c>
      <c r="C51" s="262">
        <f>SUM(C53)</f>
        <v>26361.72</v>
      </c>
      <c r="D51" s="262">
        <f>SUM(D53)</f>
        <v>26366.960000000003</v>
      </c>
      <c r="E51" s="217">
        <f t="shared" si="2"/>
        <v>1.0001987730694355</v>
      </c>
    </row>
    <row r="52" spans="1:5" s="1" customFormat="1" ht="26.25">
      <c r="A52" s="220" t="s">
        <v>311</v>
      </c>
      <c r="B52" s="221" t="s">
        <v>313</v>
      </c>
      <c r="C52" s="119">
        <f>SUM(C54:C55)</f>
        <v>26361.72</v>
      </c>
      <c r="D52" s="119">
        <f>SUM(D54:D55)</f>
        <v>26366.960000000003</v>
      </c>
      <c r="E52" s="170">
        <f t="shared" si="2"/>
        <v>1.0001987730694355</v>
      </c>
    </row>
    <row r="53" spans="1:5" s="2" customFormat="1" ht="12.75">
      <c r="A53" s="37"/>
      <c r="B53" s="57" t="s">
        <v>127</v>
      </c>
      <c r="C53" s="36">
        <f>SUM(C54:C55)</f>
        <v>26361.72</v>
      </c>
      <c r="D53" s="36">
        <f>SUM(D54:D55)</f>
        <v>26366.960000000003</v>
      </c>
      <c r="E53" s="157">
        <f t="shared" si="2"/>
        <v>1.0001987730694355</v>
      </c>
    </row>
    <row r="54" spans="1:5" ht="12.75">
      <c r="A54" s="131" t="s">
        <v>3</v>
      </c>
      <c r="B54" s="123" t="s">
        <v>172</v>
      </c>
      <c r="C54" s="18">
        <v>0</v>
      </c>
      <c r="D54" s="18">
        <v>5.24</v>
      </c>
      <c r="E54" s="161"/>
    </row>
    <row r="55" spans="1:5" ht="119.25" thickBot="1">
      <c r="A55" s="130" t="s">
        <v>247</v>
      </c>
      <c r="B55" s="121" t="s">
        <v>314</v>
      </c>
      <c r="C55" s="13">
        <v>26361.72</v>
      </c>
      <c r="D55" s="13">
        <v>26361.72</v>
      </c>
      <c r="E55" s="159">
        <f t="shared" si="2"/>
        <v>1</v>
      </c>
    </row>
    <row r="56" spans="1:5" s="2" customFormat="1" ht="13.5" thickBot="1">
      <c r="A56" s="14" t="s">
        <v>34</v>
      </c>
      <c r="B56" s="61" t="s">
        <v>35</v>
      </c>
      <c r="C56" s="21">
        <f>SUM(C59,C65)</f>
        <v>44509297.65</v>
      </c>
      <c r="D56" s="21">
        <f>SUM(D59,D65)</f>
        <v>16679882.530000001</v>
      </c>
      <c r="E56" s="172">
        <f aca="true" t="shared" si="3" ref="E56:E67">D56/C56</f>
        <v>0.3747505220406461</v>
      </c>
    </row>
    <row r="57" spans="1:5" s="2" customFormat="1" ht="12.75">
      <c r="A57" s="37"/>
      <c r="B57" s="57" t="s">
        <v>127</v>
      </c>
      <c r="C57" s="36">
        <f>SUM(C60,C66)</f>
        <v>4650043.15</v>
      </c>
      <c r="D57" s="36">
        <f>SUM(D60,D66)</f>
        <v>2441094.99</v>
      </c>
      <c r="E57" s="157">
        <f t="shared" si="3"/>
        <v>0.5249617930964792</v>
      </c>
    </row>
    <row r="58" spans="1:7" s="2" customFormat="1" ht="12.75">
      <c r="A58" s="37"/>
      <c r="B58" s="57" t="s">
        <v>128</v>
      </c>
      <c r="C58" s="36">
        <f>SUM(C67)</f>
        <v>39859254.5</v>
      </c>
      <c r="D58" s="36">
        <f>SUM(D67)</f>
        <v>14238787.540000001</v>
      </c>
      <c r="E58" s="157">
        <f t="shared" si="3"/>
        <v>0.35722663954991934</v>
      </c>
      <c r="G58" s="234"/>
    </row>
    <row r="59" spans="1:5" s="1" customFormat="1" ht="26.25">
      <c r="A59" s="41" t="s">
        <v>36</v>
      </c>
      <c r="B59" s="62" t="s">
        <v>37</v>
      </c>
      <c r="C59" s="25">
        <f>SUM(C61:C64)</f>
        <v>3877943.15</v>
      </c>
      <c r="D59" s="25">
        <f>SUM(D61:D64)</f>
        <v>1663419.6800000002</v>
      </c>
      <c r="E59" s="162">
        <f t="shared" si="3"/>
        <v>0.4289438023350085</v>
      </c>
    </row>
    <row r="60" spans="1:5" s="2" customFormat="1" ht="12.75">
      <c r="A60" s="37"/>
      <c r="B60" s="57" t="s">
        <v>127</v>
      </c>
      <c r="C60" s="36">
        <f>SUM(C61:C64)</f>
        <v>3877943.15</v>
      </c>
      <c r="D60" s="36">
        <f>SUM(D61:D64)</f>
        <v>1663419.6800000002</v>
      </c>
      <c r="E60" s="157">
        <f t="shared" si="3"/>
        <v>0.4289438023350085</v>
      </c>
    </row>
    <row r="61" spans="1:5" ht="92.25">
      <c r="A61" s="39" t="s">
        <v>2</v>
      </c>
      <c r="B61" s="59" t="s">
        <v>173</v>
      </c>
      <c r="C61" s="18">
        <v>2090000</v>
      </c>
      <c r="D61" s="18">
        <v>735507.4</v>
      </c>
      <c r="E61" s="161">
        <f t="shared" si="3"/>
        <v>0.3519174162679426</v>
      </c>
    </row>
    <row r="62" spans="1:5" ht="12.75">
      <c r="A62" s="130" t="s">
        <v>25</v>
      </c>
      <c r="B62" s="123" t="s">
        <v>100</v>
      </c>
      <c r="C62" s="18">
        <v>1786000</v>
      </c>
      <c r="D62" s="18">
        <v>765447.67</v>
      </c>
      <c r="E62" s="161">
        <f t="shared" si="3"/>
        <v>0.42858212206047036</v>
      </c>
    </row>
    <row r="63" spans="1:5" ht="12.75">
      <c r="A63" s="40" t="s">
        <v>3</v>
      </c>
      <c r="B63" s="59" t="s">
        <v>172</v>
      </c>
      <c r="C63" s="4">
        <v>0</v>
      </c>
      <c r="D63" s="4">
        <v>18930.5</v>
      </c>
      <c r="E63" s="161"/>
    </row>
    <row r="64" spans="1:5" ht="26.25">
      <c r="A64" s="130" t="s">
        <v>237</v>
      </c>
      <c r="B64" s="123" t="s">
        <v>238</v>
      </c>
      <c r="C64" s="18">
        <v>1943.15</v>
      </c>
      <c r="D64" s="18">
        <v>143534.11</v>
      </c>
      <c r="E64" s="161">
        <f t="shared" si="3"/>
        <v>73.86671641406993</v>
      </c>
    </row>
    <row r="65" spans="1:5" s="1" customFormat="1" ht="27" thickBot="1">
      <c r="A65" s="86" t="s">
        <v>38</v>
      </c>
      <c r="B65" s="87" t="s">
        <v>39</v>
      </c>
      <c r="C65" s="88">
        <f>SUM(C66:C67)</f>
        <v>40631354.5</v>
      </c>
      <c r="D65" s="88">
        <f>SUM(D66:D67)</f>
        <v>15016462.850000001</v>
      </c>
      <c r="E65" s="163">
        <f t="shared" si="3"/>
        <v>0.3695781997619597</v>
      </c>
    </row>
    <row r="66" spans="1:5" s="2" customFormat="1" ht="12.75">
      <c r="A66" s="76"/>
      <c r="B66" s="77" t="s">
        <v>127</v>
      </c>
      <c r="C66" s="78">
        <f>SUM(C68:C70,C73,C75,C74)</f>
        <v>772100</v>
      </c>
      <c r="D66" s="78">
        <f>SUM(D68:D70,D73,D75,D74)</f>
        <v>777675.3099999999</v>
      </c>
      <c r="E66" s="164">
        <f t="shared" si="3"/>
        <v>1.0072209687864266</v>
      </c>
    </row>
    <row r="67" spans="1:5" s="2" customFormat="1" ht="12.75">
      <c r="A67" s="37"/>
      <c r="B67" s="57" t="s">
        <v>128</v>
      </c>
      <c r="C67" s="36">
        <f>SUM(C71:C72)</f>
        <v>39859254.5</v>
      </c>
      <c r="D67" s="36">
        <f>SUM(D71:D72)</f>
        <v>14238787.540000001</v>
      </c>
      <c r="E67" s="157">
        <f t="shared" si="3"/>
        <v>0.35722663954991934</v>
      </c>
    </row>
    <row r="68" spans="1:5" s="2" customFormat="1" ht="26.25">
      <c r="A68" s="131" t="s">
        <v>201</v>
      </c>
      <c r="B68" s="123" t="s">
        <v>202</v>
      </c>
      <c r="C68" s="132">
        <v>50000</v>
      </c>
      <c r="D68" s="132">
        <v>781.39</v>
      </c>
      <c r="E68" s="169">
        <f aca="true" t="shared" si="4" ref="E68:E75">D68/C68</f>
        <v>0.0156278</v>
      </c>
    </row>
    <row r="69" spans="1:5" ht="39">
      <c r="A69" s="43" t="s">
        <v>186</v>
      </c>
      <c r="B69" s="64" t="s">
        <v>187</v>
      </c>
      <c r="C69" s="18">
        <v>120000</v>
      </c>
      <c r="D69" s="18">
        <v>348524.79</v>
      </c>
      <c r="E69" s="169">
        <f t="shared" si="4"/>
        <v>2.90437325</v>
      </c>
    </row>
    <row r="70" spans="1:5" ht="92.25">
      <c r="A70" s="39" t="s">
        <v>2</v>
      </c>
      <c r="B70" s="123" t="s">
        <v>173</v>
      </c>
      <c r="C70" s="18">
        <v>579000</v>
      </c>
      <c r="D70" s="18">
        <v>401463.27</v>
      </c>
      <c r="E70" s="169">
        <f t="shared" si="4"/>
        <v>0.6933735233160622</v>
      </c>
    </row>
    <row r="71" spans="1:5" ht="52.5">
      <c r="A71" s="39" t="s">
        <v>7</v>
      </c>
      <c r="B71" s="123" t="s">
        <v>208</v>
      </c>
      <c r="C71" s="18">
        <v>200254.5</v>
      </c>
      <c r="D71" s="18">
        <v>117606.32</v>
      </c>
      <c r="E71" s="169">
        <f t="shared" si="4"/>
        <v>0.5872842807527422</v>
      </c>
    </row>
    <row r="72" spans="1:5" ht="52.5">
      <c r="A72" s="39" t="s">
        <v>6</v>
      </c>
      <c r="B72" s="59" t="s">
        <v>101</v>
      </c>
      <c r="C72" s="4">
        <v>39659000</v>
      </c>
      <c r="D72" s="4">
        <v>14121181.22</v>
      </c>
      <c r="E72" s="169">
        <f t="shared" si="4"/>
        <v>0.35606498449280116</v>
      </c>
    </row>
    <row r="73" spans="1:5" ht="12.75">
      <c r="A73" s="39" t="s">
        <v>3</v>
      </c>
      <c r="B73" s="59" t="s">
        <v>172</v>
      </c>
      <c r="C73" s="4">
        <v>23000</v>
      </c>
      <c r="D73" s="4">
        <v>22226.97</v>
      </c>
      <c r="E73" s="169">
        <f t="shared" si="4"/>
        <v>0.9663900000000001</v>
      </c>
    </row>
    <row r="74" spans="1:5" ht="26.25">
      <c r="A74" s="130" t="s">
        <v>237</v>
      </c>
      <c r="B74" s="123" t="s">
        <v>238</v>
      </c>
      <c r="C74" s="18">
        <v>0</v>
      </c>
      <c r="D74" s="18">
        <v>4678.89</v>
      </c>
      <c r="E74" s="161"/>
    </row>
    <row r="75" spans="1:5" ht="13.5" thickBot="1">
      <c r="A75" s="52" t="s">
        <v>1</v>
      </c>
      <c r="B75" s="71" t="s">
        <v>95</v>
      </c>
      <c r="C75" s="53">
        <v>100</v>
      </c>
      <c r="D75" s="53">
        <v>0</v>
      </c>
      <c r="E75" s="169">
        <f t="shared" si="4"/>
        <v>0</v>
      </c>
    </row>
    <row r="76" spans="1:5" s="2" customFormat="1" ht="13.5" thickBot="1">
      <c r="A76" s="89" t="s">
        <v>40</v>
      </c>
      <c r="B76" s="90" t="s">
        <v>41</v>
      </c>
      <c r="C76" s="81">
        <f>SUM(C79,C83,C99,C94)</f>
        <v>2768440.99</v>
      </c>
      <c r="D76" s="81">
        <f>SUM(D79,D83,D99,D94)</f>
        <v>2411672.35</v>
      </c>
      <c r="E76" s="155">
        <f aca="true" t="shared" si="5" ref="E76:E85">D76/C76</f>
        <v>0.871130126562676</v>
      </c>
    </row>
    <row r="77" spans="1:7" s="2" customFormat="1" ht="12.75">
      <c r="A77" s="72"/>
      <c r="B77" s="73" t="s">
        <v>127</v>
      </c>
      <c r="C77" s="82">
        <f>SUM(C80,C84,C100,C95)</f>
        <v>1840726</v>
      </c>
      <c r="D77" s="82">
        <f>SUM(D80,D84,D100,D95)</f>
        <v>1483957.3599999999</v>
      </c>
      <c r="E77" s="156">
        <f t="shared" si="5"/>
        <v>0.8061804744432359</v>
      </c>
      <c r="G77" s="234"/>
    </row>
    <row r="78" spans="1:5" s="2" customFormat="1" ht="12.75">
      <c r="A78" s="72"/>
      <c r="B78" s="57" t="s">
        <v>128</v>
      </c>
      <c r="C78" s="82">
        <f>SUM(C85)</f>
        <v>927714.99</v>
      </c>
      <c r="D78" s="82">
        <f>SUM(D85)</f>
        <v>927714.99</v>
      </c>
      <c r="E78" s="156">
        <f t="shared" si="5"/>
        <v>1</v>
      </c>
    </row>
    <row r="79" spans="1:5" ht="12.75">
      <c r="A79" s="44" t="s">
        <v>108</v>
      </c>
      <c r="B79" s="65" t="s">
        <v>109</v>
      </c>
      <c r="C79" s="28">
        <f>SUM(C80)</f>
        <v>696726</v>
      </c>
      <c r="D79" s="28">
        <f>SUM(D80)</f>
        <v>348291.95</v>
      </c>
      <c r="E79" s="168">
        <f t="shared" si="5"/>
        <v>0.4998980230391862</v>
      </c>
    </row>
    <row r="80" spans="1:5" s="2" customFormat="1" ht="12.75">
      <c r="A80" s="37"/>
      <c r="B80" s="57" t="s">
        <v>127</v>
      </c>
      <c r="C80" s="36">
        <f>SUM(C81:C82)</f>
        <v>696726</v>
      </c>
      <c r="D80" s="36">
        <f>SUM(D81:D82)</f>
        <v>348291.95</v>
      </c>
      <c r="E80" s="157">
        <f t="shared" si="5"/>
        <v>0.4998980230391862</v>
      </c>
    </row>
    <row r="81" spans="1:5" ht="93.75" customHeight="1">
      <c r="A81" s="45" t="s">
        <v>123</v>
      </c>
      <c r="B81" s="122" t="s">
        <v>203</v>
      </c>
      <c r="C81" s="18">
        <v>696426</v>
      </c>
      <c r="D81" s="18">
        <v>348216</v>
      </c>
      <c r="E81" s="169">
        <f t="shared" si="5"/>
        <v>0.500004307708213</v>
      </c>
    </row>
    <row r="82" spans="1:5" ht="72" customHeight="1">
      <c r="A82" s="134" t="s">
        <v>213</v>
      </c>
      <c r="B82" s="135" t="s">
        <v>255</v>
      </c>
      <c r="C82" s="133">
        <v>300</v>
      </c>
      <c r="D82" s="133">
        <v>75.95</v>
      </c>
      <c r="E82" s="169">
        <f t="shared" si="5"/>
        <v>0.25316666666666665</v>
      </c>
    </row>
    <row r="83" spans="1:5" s="1" customFormat="1" ht="13.5" thickBot="1">
      <c r="A83" s="208" t="s">
        <v>42</v>
      </c>
      <c r="B83" s="209" t="s">
        <v>43</v>
      </c>
      <c r="C83" s="115">
        <f>SUM(C84:C85)</f>
        <v>957714.99</v>
      </c>
      <c r="D83" s="115">
        <f>SUM(D84:D85)</f>
        <v>940436.32</v>
      </c>
      <c r="E83" s="167">
        <f t="shared" si="5"/>
        <v>0.9819584425633767</v>
      </c>
    </row>
    <row r="84" spans="1:5" s="2" customFormat="1" ht="12.75">
      <c r="A84" s="76"/>
      <c r="B84" s="77" t="s">
        <v>127</v>
      </c>
      <c r="C84" s="78">
        <f>SUM(C86:C88,C92,C91,C90)</f>
        <v>30000</v>
      </c>
      <c r="D84" s="78">
        <f>SUM(D86:D88,D92,D91,D90)</f>
        <v>12721.33</v>
      </c>
      <c r="E84" s="157">
        <f t="shared" si="5"/>
        <v>0.42404433333333336</v>
      </c>
    </row>
    <row r="85" spans="1:5" s="2" customFormat="1" ht="12.75">
      <c r="A85" s="37"/>
      <c r="B85" s="57" t="s">
        <v>128</v>
      </c>
      <c r="C85" s="36">
        <f>SUM(C93,C89)</f>
        <v>927714.99</v>
      </c>
      <c r="D85" s="36">
        <f>SUM(D93,D89)</f>
        <v>927714.99</v>
      </c>
      <c r="E85" s="157">
        <f t="shared" si="5"/>
        <v>1</v>
      </c>
    </row>
    <row r="86" spans="1:5" s="2" customFormat="1" ht="26.25">
      <c r="A86" s="131" t="s">
        <v>214</v>
      </c>
      <c r="B86" s="136" t="s">
        <v>215</v>
      </c>
      <c r="C86" s="137">
        <v>0</v>
      </c>
      <c r="D86" s="137">
        <v>2185</v>
      </c>
      <c r="E86" s="157"/>
    </row>
    <row r="87" spans="1:5" s="2" customFormat="1" ht="66">
      <c r="A87" s="131" t="s">
        <v>229</v>
      </c>
      <c r="B87" s="136" t="s">
        <v>230</v>
      </c>
      <c r="C87" s="137">
        <v>0</v>
      </c>
      <c r="D87" s="137">
        <v>1576.5</v>
      </c>
      <c r="E87" s="157"/>
    </row>
    <row r="88" spans="1:5" s="2" customFormat="1" ht="12.75">
      <c r="A88" s="131" t="s">
        <v>4</v>
      </c>
      <c r="B88" s="136" t="s">
        <v>96</v>
      </c>
      <c r="C88" s="137">
        <v>30000</v>
      </c>
      <c r="D88" s="137">
        <v>0</v>
      </c>
      <c r="E88" s="157">
        <f aca="true" t="shared" si="6" ref="E88:E93">D88/C88</f>
        <v>0</v>
      </c>
    </row>
    <row r="89" spans="1:5" s="2" customFormat="1" ht="26.25">
      <c r="A89" s="131" t="s">
        <v>289</v>
      </c>
      <c r="B89" s="136" t="s">
        <v>290</v>
      </c>
      <c r="C89" s="137">
        <v>18780.49</v>
      </c>
      <c r="D89" s="137">
        <v>18780.49</v>
      </c>
      <c r="E89" s="157">
        <f t="shared" si="6"/>
        <v>1</v>
      </c>
    </row>
    <row r="90" spans="1:5" s="2" customFormat="1" ht="12.75">
      <c r="A90" s="131" t="s">
        <v>3</v>
      </c>
      <c r="B90" s="136" t="s">
        <v>172</v>
      </c>
      <c r="C90" s="137">
        <v>0</v>
      </c>
      <c r="D90" s="137">
        <v>23.15</v>
      </c>
      <c r="E90" s="157"/>
    </row>
    <row r="91" spans="1:5" ht="26.25">
      <c r="A91" s="131" t="s">
        <v>227</v>
      </c>
      <c r="B91" s="123" t="s">
        <v>228</v>
      </c>
      <c r="C91" s="18">
        <v>0</v>
      </c>
      <c r="D91" s="18">
        <v>1107</v>
      </c>
      <c r="E91" s="157"/>
    </row>
    <row r="92" spans="1:5" ht="12.75">
      <c r="A92" s="39" t="s">
        <v>1</v>
      </c>
      <c r="B92" s="59" t="s">
        <v>95</v>
      </c>
      <c r="C92" s="18">
        <v>0</v>
      </c>
      <c r="D92" s="18">
        <v>7829.68</v>
      </c>
      <c r="E92" s="157"/>
    </row>
    <row r="93" spans="1:5" ht="118.5">
      <c r="A93" s="141" t="s">
        <v>262</v>
      </c>
      <c r="B93" s="142" t="s">
        <v>240</v>
      </c>
      <c r="C93" s="114">
        <v>908934.5</v>
      </c>
      <c r="D93" s="114">
        <v>908934.5</v>
      </c>
      <c r="E93" s="157">
        <f t="shared" si="6"/>
        <v>1</v>
      </c>
    </row>
    <row r="94" spans="1:5" s="1" customFormat="1" ht="26.25">
      <c r="A94" s="44" t="s">
        <v>233</v>
      </c>
      <c r="B94" s="65" t="s">
        <v>234</v>
      </c>
      <c r="C94" s="23">
        <f>SUM(C95:C95)</f>
        <v>14000</v>
      </c>
      <c r="D94" s="23">
        <f>SUM(D95:D95)</f>
        <v>20583.64</v>
      </c>
      <c r="E94" s="158">
        <f aca="true" t="shared" si="7" ref="E94:E101">D94/C94</f>
        <v>1.47026</v>
      </c>
    </row>
    <row r="95" spans="1:5" s="2" customFormat="1" ht="12.75">
      <c r="A95" s="72"/>
      <c r="B95" s="73" t="s">
        <v>127</v>
      </c>
      <c r="C95" s="82">
        <f>SUM(C96:C98)</f>
        <v>14000</v>
      </c>
      <c r="D95" s="82">
        <f>SUM(D96:D98)</f>
        <v>20583.64</v>
      </c>
      <c r="E95" s="156">
        <f t="shared" si="7"/>
        <v>1.47026</v>
      </c>
    </row>
    <row r="96" spans="1:5" ht="12.75">
      <c r="A96" s="108" t="s">
        <v>3</v>
      </c>
      <c r="B96" s="105" t="s">
        <v>172</v>
      </c>
      <c r="C96" s="20">
        <v>0</v>
      </c>
      <c r="D96" s="20">
        <v>931.14</v>
      </c>
      <c r="E96" s="169"/>
    </row>
    <row r="97" spans="1:5" ht="26.25">
      <c r="A97" s="108" t="s">
        <v>227</v>
      </c>
      <c r="B97" s="121" t="s">
        <v>228</v>
      </c>
      <c r="C97" s="20">
        <v>0</v>
      </c>
      <c r="D97" s="20">
        <v>14572.6</v>
      </c>
      <c r="E97" s="207"/>
    </row>
    <row r="98" spans="1:5" ht="13.5" thickBot="1">
      <c r="A98" s="116" t="s">
        <v>1</v>
      </c>
      <c r="B98" s="117" t="s">
        <v>95</v>
      </c>
      <c r="C98" s="53">
        <v>14000</v>
      </c>
      <c r="D98" s="112">
        <v>5079.9</v>
      </c>
      <c r="E98" s="240">
        <f t="shared" si="7"/>
        <v>0.36284999999999995</v>
      </c>
    </row>
    <row r="99" spans="1:5" s="1" customFormat="1" ht="13.5" thickBot="1">
      <c r="A99" s="268" t="s">
        <v>44</v>
      </c>
      <c r="B99" s="269" t="s">
        <v>29</v>
      </c>
      <c r="C99" s="150">
        <f>SUM(C100:C100)</f>
        <v>1100000</v>
      </c>
      <c r="D99" s="150">
        <f>SUM(D100:D100)</f>
        <v>1102360.44</v>
      </c>
      <c r="E99" s="177">
        <f t="shared" si="7"/>
        <v>1.0021458545454545</v>
      </c>
    </row>
    <row r="100" spans="1:5" s="2" customFormat="1" ht="12.75">
      <c r="A100" s="76"/>
      <c r="B100" s="77" t="s">
        <v>127</v>
      </c>
      <c r="C100" s="78">
        <f>SUM(C101:C103)</f>
        <v>1100000</v>
      </c>
      <c r="D100" s="78">
        <f>SUM(D101:D103)</f>
        <v>1102360.44</v>
      </c>
      <c r="E100" s="164">
        <f t="shared" si="7"/>
        <v>1.0021458545454545</v>
      </c>
    </row>
    <row r="101" spans="1:5" ht="41.25">
      <c r="A101" s="91" t="s">
        <v>8</v>
      </c>
      <c r="B101" s="92" t="s">
        <v>174</v>
      </c>
      <c r="C101" s="93">
        <v>1100000</v>
      </c>
      <c r="D101" s="93">
        <v>1100469.68</v>
      </c>
      <c r="E101" s="171">
        <f t="shared" si="7"/>
        <v>1.0004269818181817</v>
      </c>
    </row>
    <row r="102" spans="1:5" s="17" customFormat="1" ht="12.75">
      <c r="A102" s="130" t="s">
        <v>4</v>
      </c>
      <c r="B102" s="121" t="s">
        <v>96</v>
      </c>
      <c r="C102" s="218">
        <v>0</v>
      </c>
      <c r="D102" s="218">
        <v>1890</v>
      </c>
      <c r="E102" s="169"/>
    </row>
    <row r="103" spans="1:5" s="17" customFormat="1" ht="39.75" thickBot="1">
      <c r="A103" s="140" t="s">
        <v>241</v>
      </c>
      <c r="B103" s="125" t="s">
        <v>242</v>
      </c>
      <c r="C103" s="145">
        <v>0</v>
      </c>
      <c r="D103" s="145">
        <v>0.76</v>
      </c>
      <c r="E103" s="270"/>
    </row>
    <row r="104" spans="1:5" s="2" customFormat="1" ht="53.25" thickBot="1">
      <c r="A104" s="266" t="s">
        <v>114</v>
      </c>
      <c r="B104" s="267" t="s">
        <v>115</v>
      </c>
      <c r="C104" s="263">
        <f>SUM(C106,C109)</f>
        <v>195775</v>
      </c>
      <c r="D104" s="263">
        <f>SUM(D106,D109)</f>
        <v>189923</v>
      </c>
      <c r="E104" s="264">
        <f aca="true" t="shared" si="8" ref="E104:E116">D104/C104</f>
        <v>0.9701085429702464</v>
      </c>
    </row>
    <row r="105" spans="1:5" s="2" customFormat="1" ht="12.75">
      <c r="A105" s="72"/>
      <c r="B105" s="73" t="s">
        <v>127</v>
      </c>
      <c r="C105" s="82">
        <f>SUM(C107,C110)</f>
        <v>195775</v>
      </c>
      <c r="D105" s="82">
        <f>SUM(D107,D110)</f>
        <v>189923</v>
      </c>
      <c r="E105" s="156">
        <f t="shared" si="8"/>
        <v>0.9701085429702464</v>
      </c>
    </row>
    <row r="106" spans="1:5" ht="39">
      <c r="A106" s="44" t="s">
        <v>112</v>
      </c>
      <c r="B106" s="65" t="s">
        <v>113</v>
      </c>
      <c r="C106" s="28">
        <f>C108</f>
        <v>11702</v>
      </c>
      <c r="D106" s="28">
        <f>D108</f>
        <v>5850</v>
      </c>
      <c r="E106" s="168">
        <f t="shared" si="8"/>
        <v>0.4999145445223039</v>
      </c>
    </row>
    <row r="107" spans="1:5" s="2" customFormat="1" ht="12.75">
      <c r="A107" s="37"/>
      <c r="B107" s="57" t="s">
        <v>127</v>
      </c>
      <c r="C107" s="36">
        <f>SUM(C108)</f>
        <v>11702</v>
      </c>
      <c r="D107" s="36">
        <f>SUM(D108)</f>
        <v>5850</v>
      </c>
      <c r="E107" s="157">
        <f t="shared" si="8"/>
        <v>0.4999145445223039</v>
      </c>
    </row>
    <row r="108" spans="1:5" ht="92.25">
      <c r="A108" s="43" t="s">
        <v>107</v>
      </c>
      <c r="B108" s="123" t="s">
        <v>203</v>
      </c>
      <c r="C108" s="19">
        <v>11702</v>
      </c>
      <c r="D108" s="19">
        <v>5850</v>
      </c>
      <c r="E108" s="165">
        <f t="shared" si="8"/>
        <v>0.4999145445223039</v>
      </c>
    </row>
    <row r="109" spans="1:5" ht="26.25">
      <c r="A109" s="44" t="s">
        <v>315</v>
      </c>
      <c r="B109" s="65" t="s">
        <v>316</v>
      </c>
      <c r="C109" s="28">
        <f>C111</f>
        <v>184073</v>
      </c>
      <c r="D109" s="28">
        <f>D111</f>
        <v>184073</v>
      </c>
      <c r="E109" s="168">
        <f>D109/C109</f>
        <v>1</v>
      </c>
    </row>
    <row r="110" spans="1:5" s="2" customFormat="1" ht="12.75">
      <c r="A110" s="37"/>
      <c r="B110" s="57" t="s">
        <v>127</v>
      </c>
      <c r="C110" s="36">
        <f>SUM(C111)</f>
        <v>184073</v>
      </c>
      <c r="D110" s="36">
        <f>SUM(D111)</f>
        <v>184073</v>
      </c>
      <c r="E110" s="157">
        <f>D110/C110</f>
        <v>1</v>
      </c>
    </row>
    <row r="111" spans="1:5" ht="93" thickBot="1">
      <c r="A111" s="43" t="s">
        <v>107</v>
      </c>
      <c r="B111" s="123" t="s">
        <v>203</v>
      </c>
      <c r="C111" s="19">
        <v>184073</v>
      </c>
      <c r="D111" s="19">
        <v>184073</v>
      </c>
      <c r="E111" s="165">
        <f>D111/C111</f>
        <v>1</v>
      </c>
    </row>
    <row r="112" spans="1:5" s="2" customFormat="1" ht="13.5" thickBot="1">
      <c r="A112" s="14" t="s">
        <v>132</v>
      </c>
      <c r="B112" s="61" t="s">
        <v>133</v>
      </c>
      <c r="C112" s="21">
        <f>SUM(C114)</f>
        <v>800</v>
      </c>
      <c r="D112" s="21">
        <f>SUM(D114)</f>
        <v>0</v>
      </c>
      <c r="E112" s="172">
        <f t="shared" si="8"/>
        <v>0</v>
      </c>
    </row>
    <row r="113" spans="1:5" s="2" customFormat="1" ht="12.75">
      <c r="A113" s="37"/>
      <c r="B113" s="57" t="s">
        <v>127</v>
      </c>
      <c r="C113" s="36">
        <f aca="true" t="shared" si="9" ref="C113:D115">SUM(C114)</f>
        <v>800</v>
      </c>
      <c r="D113" s="36">
        <f t="shared" si="9"/>
        <v>0</v>
      </c>
      <c r="E113" s="157">
        <f t="shared" si="8"/>
        <v>0</v>
      </c>
    </row>
    <row r="114" spans="1:5" s="1" customFormat="1" ht="12.75">
      <c r="A114" s="47" t="s">
        <v>134</v>
      </c>
      <c r="B114" s="67" t="s">
        <v>135</v>
      </c>
      <c r="C114" s="25">
        <f t="shared" si="9"/>
        <v>800</v>
      </c>
      <c r="D114" s="25">
        <f t="shared" si="9"/>
        <v>0</v>
      </c>
      <c r="E114" s="162">
        <f t="shared" si="8"/>
        <v>0</v>
      </c>
    </row>
    <row r="115" spans="1:5" s="2" customFormat="1" ht="12.75">
      <c r="A115" s="37"/>
      <c r="B115" s="57" t="s">
        <v>127</v>
      </c>
      <c r="C115" s="56">
        <f t="shared" si="9"/>
        <v>800</v>
      </c>
      <c r="D115" s="56">
        <f t="shared" si="9"/>
        <v>0</v>
      </c>
      <c r="E115" s="173">
        <f t="shared" si="8"/>
        <v>0</v>
      </c>
    </row>
    <row r="116" spans="1:5" s="2" customFormat="1" ht="79.5" thickBot="1">
      <c r="A116" s="49" t="s">
        <v>107</v>
      </c>
      <c r="B116" s="68" t="s">
        <v>111</v>
      </c>
      <c r="C116" s="83">
        <v>800</v>
      </c>
      <c r="D116" s="83">
        <v>0</v>
      </c>
      <c r="E116" s="174">
        <f t="shared" si="8"/>
        <v>0</v>
      </c>
    </row>
    <row r="117" spans="1:5" s="2" customFormat="1" ht="27" thickBot="1">
      <c r="A117" s="14" t="s">
        <v>45</v>
      </c>
      <c r="B117" s="61" t="s">
        <v>46</v>
      </c>
      <c r="C117" s="21">
        <f>SUM(C118:C119)</f>
        <v>183334.27</v>
      </c>
      <c r="D117" s="21">
        <f>SUM(D118:D119)</f>
        <v>169804.94999999998</v>
      </c>
      <c r="E117" s="172">
        <f>D117/C117</f>
        <v>0.9262040861209417</v>
      </c>
    </row>
    <row r="118" spans="1:5" s="2" customFormat="1" ht="13.5" thickBot="1">
      <c r="A118" s="76"/>
      <c r="B118" s="77" t="s">
        <v>127</v>
      </c>
      <c r="C118" s="78">
        <f>SUM(C126,C129,C121)</f>
        <v>32000</v>
      </c>
      <c r="D118" s="78">
        <f>SUM(D126,D129,D121)</f>
        <v>12370.68</v>
      </c>
      <c r="E118" s="164">
        <f>D118/C118</f>
        <v>0.38658375</v>
      </c>
    </row>
    <row r="119" spans="1:7" s="2" customFormat="1" ht="12.75">
      <c r="A119" s="37"/>
      <c r="B119" s="57" t="s">
        <v>128</v>
      </c>
      <c r="C119" s="54">
        <f>SUM(C122,C135)</f>
        <v>151334.27</v>
      </c>
      <c r="D119" s="54">
        <f>SUM(D122,D135)</f>
        <v>157434.27</v>
      </c>
      <c r="E119" s="164">
        <f>D119/C119</f>
        <v>1.0403081205598705</v>
      </c>
      <c r="G119" s="234"/>
    </row>
    <row r="120" spans="1:5" s="1" customFormat="1" ht="12.75">
      <c r="A120" s="51" t="s">
        <v>217</v>
      </c>
      <c r="B120" s="65" t="s">
        <v>218</v>
      </c>
      <c r="C120" s="26">
        <f>SUM(C121:C122)</f>
        <v>0</v>
      </c>
      <c r="D120" s="26">
        <f>SUM(D121:D122)</f>
        <v>6146</v>
      </c>
      <c r="E120" s="158"/>
    </row>
    <row r="121" spans="1:5" s="196" customFormat="1" ht="12.75">
      <c r="A121" s="131"/>
      <c r="B121" s="104" t="s">
        <v>127</v>
      </c>
      <c r="C121" s="200">
        <f>SUM(C124)</f>
        <v>0</v>
      </c>
      <c r="D121" s="200">
        <f>SUM(D124)</f>
        <v>46</v>
      </c>
      <c r="E121" s="169"/>
    </row>
    <row r="122" spans="1:5" s="2" customFormat="1" ht="12.75">
      <c r="A122" s="37"/>
      <c r="B122" s="104" t="s">
        <v>128</v>
      </c>
      <c r="C122" s="36">
        <f>SUM(C123)</f>
        <v>0</v>
      </c>
      <c r="D122" s="36">
        <f>SUM(D123)</f>
        <v>6100</v>
      </c>
      <c r="E122" s="157"/>
    </row>
    <row r="123" spans="1:5" s="2" customFormat="1" ht="26.25">
      <c r="A123" s="130" t="s">
        <v>289</v>
      </c>
      <c r="B123" s="121" t="s">
        <v>290</v>
      </c>
      <c r="C123" s="219">
        <v>0</v>
      </c>
      <c r="D123" s="219">
        <v>6100</v>
      </c>
      <c r="E123" s="217"/>
    </row>
    <row r="124" spans="1:5" s="2" customFormat="1" ht="39">
      <c r="A124" s="130" t="s">
        <v>241</v>
      </c>
      <c r="B124" s="121" t="s">
        <v>242</v>
      </c>
      <c r="C124" s="199">
        <v>0</v>
      </c>
      <c r="D124" s="199">
        <v>46</v>
      </c>
      <c r="E124" s="174"/>
    </row>
    <row r="125" spans="1:5" s="1" customFormat="1" ht="12.75">
      <c r="A125" s="48" t="s">
        <v>188</v>
      </c>
      <c r="B125" s="63" t="s">
        <v>189</v>
      </c>
      <c r="C125" s="26">
        <f>SUM(C126)</f>
        <v>12000</v>
      </c>
      <c r="D125" s="26">
        <f>SUM(D126)</f>
        <v>6000</v>
      </c>
      <c r="E125" s="158">
        <f aca="true" t="shared" si="10" ref="E125:E130">D125/C125</f>
        <v>0.5</v>
      </c>
    </row>
    <row r="126" spans="1:5" s="2" customFormat="1" ht="12.75">
      <c r="A126" s="37"/>
      <c r="B126" s="57" t="s">
        <v>127</v>
      </c>
      <c r="C126" s="36">
        <f>SUM(C127)</f>
        <v>12000</v>
      </c>
      <c r="D126" s="36">
        <f>SUM(D127)</f>
        <v>6000</v>
      </c>
      <c r="E126" s="157">
        <f t="shared" si="10"/>
        <v>0.5</v>
      </c>
    </row>
    <row r="127" spans="1:5" s="2" customFormat="1" ht="92.25">
      <c r="A127" s="49" t="s">
        <v>107</v>
      </c>
      <c r="B127" s="121" t="s">
        <v>203</v>
      </c>
      <c r="C127" s="83">
        <v>12000</v>
      </c>
      <c r="D127" s="83">
        <v>6000</v>
      </c>
      <c r="E127" s="174">
        <f t="shared" si="10"/>
        <v>0.5</v>
      </c>
    </row>
    <row r="128" spans="1:5" s="1" customFormat="1" ht="12.75">
      <c r="A128" s="48" t="s">
        <v>47</v>
      </c>
      <c r="B128" s="63" t="s">
        <v>48</v>
      </c>
      <c r="C128" s="26">
        <f>SUM(C129)</f>
        <v>20000</v>
      </c>
      <c r="D128" s="26">
        <f>SUM(D129)</f>
        <v>6324.679999999999</v>
      </c>
      <c r="E128" s="158">
        <f t="shared" si="10"/>
        <v>0.31623399999999996</v>
      </c>
    </row>
    <row r="129" spans="1:5" s="2" customFormat="1" ht="12.75">
      <c r="A129" s="37"/>
      <c r="B129" s="57" t="s">
        <v>127</v>
      </c>
      <c r="C129" s="36">
        <f>SUM(C130:C133)</f>
        <v>20000</v>
      </c>
      <c r="D129" s="36">
        <f>SUM(D130:D133)</f>
        <v>6324.679999999999</v>
      </c>
      <c r="E129" s="157">
        <f t="shared" si="10"/>
        <v>0.31623399999999996</v>
      </c>
    </row>
    <row r="130" spans="1:5" ht="39">
      <c r="A130" s="40" t="s">
        <v>5</v>
      </c>
      <c r="B130" s="121" t="s">
        <v>171</v>
      </c>
      <c r="C130" s="20">
        <v>20000</v>
      </c>
      <c r="D130" s="20">
        <v>5718.66</v>
      </c>
      <c r="E130" s="159">
        <f t="shared" si="10"/>
        <v>0.285933</v>
      </c>
    </row>
    <row r="131" spans="1:5" ht="39">
      <c r="A131" s="131" t="s">
        <v>225</v>
      </c>
      <c r="B131" s="123" t="s">
        <v>231</v>
      </c>
      <c r="C131" s="4">
        <v>0</v>
      </c>
      <c r="D131" s="4">
        <v>277.62</v>
      </c>
      <c r="E131" s="159">
        <v>0</v>
      </c>
    </row>
    <row r="132" spans="1:5" ht="12.75">
      <c r="A132" s="130" t="s">
        <v>227</v>
      </c>
      <c r="B132" s="121" t="s">
        <v>228</v>
      </c>
      <c r="C132" s="13">
        <v>0</v>
      </c>
      <c r="D132" s="13">
        <v>118.4</v>
      </c>
      <c r="E132" s="159"/>
    </row>
    <row r="133" spans="1:5" ht="12.75">
      <c r="A133" s="130" t="s">
        <v>1</v>
      </c>
      <c r="B133" s="121" t="s">
        <v>95</v>
      </c>
      <c r="C133" s="13">
        <v>0</v>
      </c>
      <c r="D133" s="13">
        <v>210</v>
      </c>
      <c r="E133" s="159"/>
    </row>
    <row r="134" spans="1:5" s="1" customFormat="1" ht="12.75">
      <c r="A134" s="51" t="s">
        <v>265</v>
      </c>
      <c r="B134" s="65" t="s">
        <v>29</v>
      </c>
      <c r="C134" s="26">
        <f>SUM(C135:C135)</f>
        <v>151334.27</v>
      </c>
      <c r="D134" s="26">
        <f>SUM(D135:D135)</f>
        <v>151334.27</v>
      </c>
      <c r="E134" s="158">
        <f>D134/C134</f>
        <v>1</v>
      </c>
    </row>
    <row r="135" spans="1:5" s="2" customFormat="1" ht="12.75">
      <c r="A135" s="37"/>
      <c r="B135" s="104" t="s">
        <v>128</v>
      </c>
      <c r="C135" s="36">
        <f>SUM(C136)</f>
        <v>151334.27</v>
      </c>
      <c r="D135" s="36">
        <f>SUM(D136)</f>
        <v>151334.27</v>
      </c>
      <c r="E135" s="157">
        <f>D135/C135</f>
        <v>1</v>
      </c>
    </row>
    <row r="136" spans="1:5" s="2" customFormat="1" ht="119.25" thickBot="1">
      <c r="A136" s="130" t="s">
        <v>262</v>
      </c>
      <c r="B136" s="121" t="s">
        <v>240</v>
      </c>
      <c r="C136" s="199">
        <v>151334.27</v>
      </c>
      <c r="D136" s="199">
        <v>151334.27</v>
      </c>
      <c r="E136" s="174">
        <f>D136/C136</f>
        <v>1</v>
      </c>
    </row>
    <row r="137" spans="1:5" s="2" customFormat="1" ht="79.5" thickBot="1">
      <c r="A137" s="14" t="s">
        <v>49</v>
      </c>
      <c r="B137" s="61" t="s">
        <v>50</v>
      </c>
      <c r="C137" s="21">
        <f>SUM(C139,C143,C153,C165,C171)</f>
        <v>89154652.8</v>
      </c>
      <c r="D137" s="21">
        <f>SUM(D139,D143,D153,D165,D171)</f>
        <v>40735167.480000004</v>
      </c>
      <c r="E137" s="172">
        <f aca="true" t="shared" si="11" ref="E137:E145">D137/C137</f>
        <v>0.4569045607903484</v>
      </c>
    </row>
    <row r="138" spans="1:5" s="2" customFormat="1" ht="12.75">
      <c r="A138" s="37"/>
      <c r="B138" s="57" t="s">
        <v>127</v>
      </c>
      <c r="C138" s="36">
        <f>SUM(C140,C144,C154,C166,C172)</f>
        <v>89154652.8</v>
      </c>
      <c r="D138" s="36">
        <f>SUM(D140,D144,D154,D166,D172)</f>
        <v>40735167.480000004</v>
      </c>
      <c r="E138" s="157">
        <f t="shared" si="11"/>
        <v>0.4569045607903484</v>
      </c>
    </row>
    <row r="139" spans="1:5" s="1" customFormat="1" ht="39">
      <c r="A139" s="41" t="s">
        <v>51</v>
      </c>
      <c r="B139" s="62" t="s">
        <v>52</v>
      </c>
      <c r="C139" s="25">
        <f>SUM(C141:C142)</f>
        <v>85400</v>
      </c>
      <c r="D139" s="25">
        <f>SUM(D141:D142)</f>
        <v>42525</v>
      </c>
      <c r="E139" s="162">
        <f t="shared" si="11"/>
        <v>0.4979508196721312</v>
      </c>
    </row>
    <row r="140" spans="1:5" s="2" customFormat="1" ht="12.75">
      <c r="A140" s="37"/>
      <c r="B140" s="57" t="s">
        <v>127</v>
      </c>
      <c r="C140" s="36">
        <f>SUM(C141:C142)</f>
        <v>85400</v>
      </c>
      <c r="D140" s="36">
        <f>SUM(D141:D142)</f>
        <v>42525</v>
      </c>
      <c r="E140" s="157">
        <f t="shared" si="11"/>
        <v>0.4979508196721312</v>
      </c>
    </row>
    <row r="141" spans="1:5" ht="52.5">
      <c r="A141" s="39" t="s">
        <v>11</v>
      </c>
      <c r="B141" s="64" t="s">
        <v>176</v>
      </c>
      <c r="C141" s="18">
        <v>85000</v>
      </c>
      <c r="D141" s="18">
        <v>42446.23</v>
      </c>
      <c r="E141" s="161">
        <f t="shared" si="11"/>
        <v>0.4993674117647059</v>
      </c>
    </row>
    <row r="142" spans="1:5" ht="39">
      <c r="A142" s="39" t="s">
        <v>10</v>
      </c>
      <c r="B142" s="64" t="s">
        <v>170</v>
      </c>
      <c r="C142" s="18">
        <v>400</v>
      </c>
      <c r="D142" s="18">
        <v>78.77</v>
      </c>
      <c r="E142" s="161">
        <f t="shared" si="11"/>
        <v>0.196925</v>
      </c>
    </row>
    <row r="143" spans="1:5" s="1" customFormat="1" ht="78.75">
      <c r="A143" s="42" t="s">
        <v>53</v>
      </c>
      <c r="B143" s="63" t="s">
        <v>55</v>
      </c>
      <c r="C143" s="26">
        <f>SUM(C145:C152)</f>
        <v>20274900</v>
      </c>
      <c r="D143" s="26">
        <f>SUM(D145:D152)</f>
        <v>9922967.659999998</v>
      </c>
      <c r="E143" s="158">
        <f t="shared" si="11"/>
        <v>0.4894212874046234</v>
      </c>
    </row>
    <row r="144" spans="1:5" s="2" customFormat="1" ht="12.75">
      <c r="A144" s="37"/>
      <c r="B144" s="57" t="s">
        <v>127</v>
      </c>
      <c r="C144" s="36">
        <f>SUM(C145:C152)</f>
        <v>20274900</v>
      </c>
      <c r="D144" s="36">
        <f>SUM(D145:D152)</f>
        <v>9922967.659999998</v>
      </c>
      <c r="E144" s="157">
        <f t="shared" si="11"/>
        <v>0.4894212874046234</v>
      </c>
    </row>
    <row r="145" spans="1:5" ht="26.25">
      <c r="A145" s="39" t="s">
        <v>14</v>
      </c>
      <c r="B145" s="102" t="s">
        <v>177</v>
      </c>
      <c r="C145" s="18">
        <v>18540000</v>
      </c>
      <c r="D145" s="18">
        <v>8947408.29</v>
      </c>
      <c r="E145" s="161">
        <f t="shared" si="11"/>
        <v>0.4826002313915857</v>
      </c>
    </row>
    <row r="146" spans="1:5" ht="12.75">
      <c r="A146" s="39" t="s">
        <v>15</v>
      </c>
      <c r="B146" s="102" t="s">
        <v>178</v>
      </c>
      <c r="C146" s="18">
        <v>897000</v>
      </c>
      <c r="D146" s="18">
        <v>423850.4</v>
      </c>
      <c r="E146" s="161">
        <f aca="true" t="shared" si="12" ref="E146:E152">D146/C146</f>
        <v>0.47251995540691194</v>
      </c>
    </row>
    <row r="147" spans="1:5" ht="12.75">
      <c r="A147" s="39" t="s">
        <v>16</v>
      </c>
      <c r="B147" s="102" t="s">
        <v>179</v>
      </c>
      <c r="C147" s="18">
        <v>59000</v>
      </c>
      <c r="D147" s="18">
        <v>31785</v>
      </c>
      <c r="E147" s="161">
        <f t="shared" si="12"/>
        <v>0.538728813559322</v>
      </c>
    </row>
    <row r="148" spans="1:5" ht="26.25">
      <c r="A148" s="39" t="s">
        <v>13</v>
      </c>
      <c r="B148" s="102" t="s">
        <v>180</v>
      </c>
      <c r="C148" s="18">
        <v>640000</v>
      </c>
      <c r="D148" s="18">
        <v>331310.52</v>
      </c>
      <c r="E148" s="161">
        <f t="shared" si="12"/>
        <v>0.5176726875000001</v>
      </c>
    </row>
    <row r="149" spans="1:5" ht="12.75">
      <c r="A149" s="131" t="s">
        <v>17</v>
      </c>
      <c r="B149" s="123" t="s">
        <v>97</v>
      </c>
      <c r="C149" s="18">
        <v>0</v>
      </c>
      <c r="D149" s="18">
        <v>3652.5</v>
      </c>
      <c r="E149" s="161"/>
    </row>
    <row r="150" spans="1:5" ht="26.25">
      <c r="A150" s="39" t="s">
        <v>12</v>
      </c>
      <c r="B150" s="102" t="s">
        <v>181</v>
      </c>
      <c r="C150" s="18">
        <v>65000</v>
      </c>
      <c r="D150" s="18">
        <v>142875</v>
      </c>
      <c r="E150" s="161">
        <f t="shared" si="12"/>
        <v>2.1980769230769233</v>
      </c>
    </row>
    <row r="151" spans="1:5" ht="39">
      <c r="A151" s="131" t="s">
        <v>225</v>
      </c>
      <c r="B151" s="123" t="s">
        <v>226</v>
      </c>
      <c r="C151" s="18">
        <v>800</v>
      </c>
      <c r="D151" s="18">
        <v>359.02</v>
      </c>
      <c r="E151" s="161">
        <f t="shared" si="12"/>
        <v>0.448775</v>
      </c>
    </row>
    <row r="152" spans="1:5" ht="39">
      <c r="A152" s="39" t="s">
        <v>10</v>
      </c>
      <c r="B152" s="59" t="s">
        <v>170</v>
      </c>
      <c r="C152" s="18">
        <v>73100</v>
      </c>
      <c r="D152" s="18">
        <v>41726.93</v>
      </c>
      <c r="E152" s="161">
        <f t="shared" si="12"/>
        <v>0.5708198358413132</v>
      </c>
    </row>
    <row r="153" spans="1:5" s="1" customFormat="1" ht="92.25">
      <c r="A153" s="42" t="s">
        <v>54</v>
      </c>
      <c r="B153" s="63" t="s">
        <v>56</v>
      </c>
      <c r="C153" s="26">
        <f>SUM(C155:C164)</f>
        <v>13051103.8</v>
      </c>
      <c r="D153" s="26">
        <f>SUM(D155:D164)</f>
        <v>6797558.75</v>
      </c>
      <c r="E153" s="158">
        <f>D153/C153</f>
        <v>0.520841673943318</v>
      </c>
    </row>
    <row r="154" spans="1:5" s="2" customFormat="1" ht="12.75">
      <c r="A154" s="37"/>
      <c r="B154" s="57" t="s">
        <v>127</v>
      </c>
      <c r="C154" s="36">
        <f>SUM(C155:C164)</f>
        <v>13051103.8</v>
      </c>
      <c r="D154" s="36">
        <f>SUM(D155:D164)</f>
        <v>6797558.75</v>
      </c>
      <c r="E154" s="157">
        <f>D154/C154</f>
        <v>0.520841673943318</v>
      </c>
    </row>
    <row r="155" spans="1:5" ht="26.25">
      <c r="A155" s="39" t="s">
        <v>14</v>
      </c>
      <c r="B155" s="59" t="s">
        <v>177</v>
      </c>
      <c r="C155" s="18">
        <v>7200403.8</v>
      </c>
      <c r="D155" s="18">
        <v>4102762.5</v>
      </c>
      <c r="E155" s="161">
        <f>D155/C155</f>
        <v>0.5697961689315257</v>
      </c>
    </row>
    <row r="156" spans="1:5" ht="12.75">
      <c r="A156" s="39" t="s">
        <v>15</v>
      </c>
      <c r="B156" s="59" t="s">
        <v>178</v>
      </c>
      <c r="C156" s="18">
        <v>1306400</v>
      </c>
      <c r="D156" s="18">
        <v>698417.65</v>
      </c>
      <c r="E156" s="161">
        <f aca="true" t="shared" si="13" ref="E156:E164">D156/C156</f>
        <v>0.5346124081445193</v>
      </c>
    </row>
    <row r="157" spans="1:5" ht="12.75">
      <c r="A157" s="39" t="s">
        <v>16</v>
      </c>
      <c r="B157" s="59" t="s">
        <v>179</v>
      </c>
      <c r="C157" s="18">
        <v>6500</v>
      </c>
      <c r="D157" s="18">
        <v>3542.18</v>
      </c>
      <c r="E157" s="161">
        <f t="shared" si="13"/>
        <v>0.5449507692307692</v>
      </c>
    </row>
    <row r="158" spans="1:5" ht="26.25">
      <c r="A158" s="39" t="s">
        <v>13</v>
      </c>
      <c r="B158" s="59" t="s">
        <v>180</v>
      </c>
      <c r="C158" s="18">
        <v>400000</v>
      </c>
      <c r="D158" s="18">
        <v>209420.47</v>
      </c>
      <c r="E158" s="161">
        <f t="shared" si="13"/>
        <v>0.523551175</v>
      </c>
    </row>
    <row r="159" spans="1:5" ht="26.25">
      <c r="A159" s="39" t="s">
        <v>19</v>
      </c>
      <c r="B159" s="102" t="s">
        <v>182</v>
      </c>
      <c r="C159" s="18">
        <v>250000</v>
      </c>
      <c r="D159" s="18">
        <v>41770</v>
      </c>
      <c r="E159" s="161">
        <f t="shared" si="13"/>
        <v>0.16708</v>
      </c>
    </row>
    <row r="160" spans="1:5" ht="26.25">
      <c r="A160" s="39" t="s">
        <v>18</v>
      </c>
      <c r="B160" s="102" t="s">
        <v>183</v>
      </c>
      <c r="C160" s="18">
        <v>10000</v>
      </c>
      <c r="D160" s="18">
        <v>7937</v>
      </c>
      <c r="E160" s="161">
        <f t="shared" si="13"/>
        <v>0.7937</v>
      </c>
    </row>
    <row r="161" spans="1:5" ht="12.75">
      <c r="A161" s="39" t="s">
        <v>17</v>
      </c>
      <c r="B161" s="59" t="s">
        <v>97</v>
      </c>
      <c r="C161" s="18">
        <v>700000</v>
      </c>
      <c r="D161" s="18">
        <v>217522.5</v>
      </c>
      <c r="E161" s="161">
        <f t="shared" si="13"/>
        <v>0.3107464285714286</v>
      </c>
    </row>
    <row r="162" spans="1:5" ht="26.25">
      <c r="A162" s="39" t="s">
        <v>12</v>
      </c>
      <c r="B162" s="59" t="s">
        <v>181</v>
      </c>
      <c r="C162" s="18">
        <v>3065000</v>
      </c>
      <c r="D162" s="18">
        <v>1470879.2</v>
      </c>
      <c r="E162" s="161">
        <f t="shared" si="13"/>
        <v>0.4798953344208809</v>
      </c>
    </row>
    <row r="163" spans="1:5" ht="39">
      <c r="A163" s="131" t="s">
        <v>225</v>
      </c>
      <c r="B163" s="123" t="s">
        <v>226</v>
      </c>
      <c r="C163" s="18">
        <v>10400</v>
      </c>
      <c r="D163" s="18">
        <v>7460.63</v>
      </c>
      <c r="E163" s="161">
        <f t="shared" si="13"/>
        <v>0.7173682692307692</v>
      </c>
    </row>
    <row r="164" spans="1:5" ht="39">
      <c r="A164" s="39" t="s">
        <v>10</v>
      </c>
      <c r="B164" s="123" t="s">
        <v>170</v>
      </c>
      <c r="C164" s="18">
        <v>102400</v>
      </c>
      <c r="D164" s="18">
        <v>37846.62</v>
      </c>
      <c r="E164" s="161">
        <f t="shared" si="13"/>
        <v>0.3695958984375</v>
      </c>
    </row>
    <row r="165" spans="1:5" s="1" customFormat="1" ht="52.5">
      <c r="A165" s="42" t="s">
        <v>57</v>
      </c>
      <c r="B165" s="63" t="s">
        <v>58</v>
      </c>
      <c r="C165" s="26">
        <f>SUM(C167:C170)</f>
        <v>846600</v>
      </c>
      <c r="D165" s="26">
        <f>SUM(D167:D170)</f>
        <v>352234.79</v>
      </c>
      <c r="E165" s="158">
        <f>D165/C165</f>
        <v>0.4160581030002362</v>
      </c>
    </row>
    <row r="166" spans="1:5" s="2" customFormat="1" ht="12.75">
      <c r="A166" s="37"/>
      <c r="B166" s="57" t="s">
        <v>127</v>
      </c>
      <c r="C166" s="36">
        <f>SUM(C167:C170)</f>
        <v>846600</v>
      </c>
      <c r="D166" s="36">
        <f>SUM(D167:D170)</f>
        <v>352234.79</v>
      </c>
      <c r="E166" s="157">
        <f>D166/C166</f>
        <v>0.4160581030002362</v>
      </c>
    </row>
    <row r="167" spans="1:5" ht="12.75">
      <c r="A167" s="39" t="s">
        <v>20</v>
      </c>
      <c r="B167" s="59" t="s">
        <v>98</v>
      </c>
      <c r="C167" s="18">
        <v>750000</v>
      </c>
      <c r="D167" s="18">
        <v>298367.48</v>
      </c>
      <c r="E167" s="161">
        <f>D167/C167</f>
        <v>0.39782330666666665</v>
      </c>
    </row>
    <row r="168" spans="1:5" ht="52.5">
      <c r="A168" s="98" t="s">
        <v>140</v>
      </c>
      <c r="B168" s="99" t="s">
        <v>165</v>
      </c>
      <c r="C168" s="18">
        <v>96600</v>
      </c>
      <c r="D168" s="18">
        <v>51841.23</v>
      </c>
      <c r="E168" s="161">
        <f>D168/C168</f>
        <v>0.536658695652174</v>
      </c>
    </row>
    <row r="169" spans="1:5" ht="12.75">
      <c r="A169" s="98" t="s">
        <v>4</v>
      </c>
      <c r="B169" s="99" t="s">
        <v>96</v>
      </c>
      <c r="C169" s="18">
        <v>0</v>
      </c>
      <c r="D169" s="18">
        <v>2000</v>
      </c>
      <c r="E169" s="161"/>
    </row>
    <row r="170" spans="1:5" ht="12.75">
      <c r="A170" s="98" t="s">
        <v>3</v>
      </c>
      <c r="B170" s="99" t="s">
        <v>172</v>
      </c>
      <c r="C170" s="18">
        <v>0</v>
      </c>
      <c r="D170" s="18">
        <v>26.08</v>
      </c>
      <c r="E170" s="161"/>
    </row>
    <row r="171" spans="1:5" s="1" customFormat="1" ht="39">
      <c r="A171" s="42" t="s">
        <v>59</v>
      </c>
      <c r="B171" s="63" t="s">
        <v>60</v>
      </c>
      <c r="C171" s="26">
        <f>SUM(C173:C174)</f>
        <v>54896649</v>
      </c>
      <c r="D171" s="26">
        <f>SUM(D173:D174)</f>
        <v>23619881.28</v>
      </c>
      <c r="E171" s="158">
        <f aca="true" t="shared" si="14" ref="E171:E186">D171/C171</f>
        <v>0.4302608940665941</v>
      </c>
    </row>
    <row r="172" spans="1:5" s="2" customFormat="1" ht="12.75">
      <c r="A172" s="37"/>
      <c r="B172" s="57" t="s">
        <v>127</v>
      </c>
      <c r="C172" s="36">
        <f>SUM(C173:C174)</f>
        <v>54896649</v>
      </c>
      <c r="D172" s="36">
        <f>SUM(D173:D174)</f>
        <v>23619881.28</v>
      </c>
      <c r="E172" s="157">
        <f t="shared" si="14"/>
        <v>0.4302608940665941</v>
      </c>
    </row>
    <row r="173" spans="1:5" ht="26.25">
      <c r="A173" s="39" t="s">
        <v>22</v>
      </c>
      <c r="B173" s="102" t="s">
        <v>184</v>
      </c>
      <c r="C173" s="18">
        <v>52696649</v>
      </c>
      <c r="D173" s="18">
        <v>22538115</v>
      </c>
      <c r="E173" s="161">
        <f t="shared" si="14"/>
        <v>0.4276954119037057</v>
      </c>
    </row>
    <row r="174" spans="1:5" ht="27" thickBot="1">
      <c r="A174" s="40" t="s">
        <v>21</v>
      </c>
      <c r="B174" s="105" t="s">
        <v>185</v>
      </c>
      <c r="C174" s="20">
        <v>2200000</v>
      </c>
      <c r="D174" s="20">
        <v>1081766.28</v>
      </c>
      <c r="E174" s="161">
        <f t="shared" si="14"/>
        <v>0.49171194545454544</v>
      </c>
    </row>
    <row r="175" spans="1:5" s="2" customFormat="1" ht="13.5" thickBot="1">
      <c r="A175" s="14" t="s">
        <v>61</v>
      </c>
      <c r="B175" s="61" t="s">
        <v>62</v>
      </c>
      <c r="C175" s="21">
        <f>SUM(C176:C177)</f>
        <v>46215286.52</v>
      </c>
      <c r="D175" s="21">
        <f>SUM(D176:D177)</f>
        <v>28158754.83</v>
      </c>
      <c r="E175" s="172">
        <f t="shared" si="14"/>
        <v>0.6092952559715082</v>
      </c>
    </row>
    <row r="176" spans="1:5" s="2" customFormat="1" ht="12.75">
      <c r="A176" s="76"/>
      <c r="B176" s="77" t="s">
        <v>127</v>
      </c>
      <c r="C176" s="78">
        <f>SUM(C179,C185,C197,C194,C182,C200)</f>
        <v>46205286.52</v>
      </c>
      <c r="D176" s="78">
        <f>SUM(D179,D185,D197,D194,D182,D200)</f>
        <v>28148754.83</v>
      </c>
      <c r="E176" s="164">
        <f t="shared" si="14"/>
        <v>0.6092106975208514</v>
      </c>
    </row>
    <row r="177" spans="1:5" s="2" customFormat="1" ht="12.75">
      <c r="A177" s="72"/>
      <c r="B177" s="73" t="s">
        <v>128</v>
      </c>
      <c r="C177" s="74">
        <f>SUM(C186)</f>
        <v>10000</v>
      </c>
      <c r="D177" s="74">
        <f>SUM(D186)</f>
        <v>10000</v>
      </c>
      <c r="E177" s="156">
        <f>D177/C177</f>
        <v>1</v>
      </c>
    </row>
    <row r="178" spans="1:5" s="1" customFormat="1" ht="39">
      <c r="A178" s="41" t="s">
        <v>63</v>
      </c>
      <c r="B178" s="62" t="s">
        <v>64</v>
      </c>
      <c r="C178" s="25">
        <f>SUM(C180)</f>
        <v>38079782</v>
      </c>
      <c r="D178" s="25">
        <f>SUM(D180)</f>
        <v>23433712</v>
      </c>
      <c r="E178" s="162">
        <f t="shared" si="14"/>
        <v>0.6153846153846154</v>
      </c>
    </row>
    <row r="179" spans="1:5" s="2" customFormat="1" ht="12.75">
      <c r="A179" s="37"/>
      <c r="B179" s="57" t="s">
        <v>127</v>
      </c>
      <c r="C179" s="36">
        <f>SUM(C180)</f>
        <v>38079782</v>
      </c>
      <c r="D179" s="36">
        <f>SUM(D180)</f>
        <v>23433712</v>
      </c>
      <c r="E179" s="157">
        <f t="shared" si="14"/>
        <v>0.6153846153846154</v>
      </c>
    </row>
    <row r="180" spans="1:5" ht="26.25">
      <c r="A180" s="39" t="s">
        <v>23</v>
      </c>
      <c r="B180" s="59" t="s">
        <v>99</v>
      </c>
      <c r="C180" s="18">
        <v>38079782</v>
      </c>
      <c r="D180" s="18">
        <v>23433712</v>
      </c>
      <c r="E180" s="161">
        <f t="shared" si="14"/>
        <v>0.6153846153846154</v>
      </c>
    </row>
    <row r="181" spans="1:5" s="1" customFormat="1" ht="26.25">
      <c r="A181" s="106" t="s">
        <v>266</v>
      </c>
      <c r="B181" s="70" t="s">
        <v>267</v>
      </c>
      <c r="C181" s="25">
        <f>SUM(C183)</f>
        <v>7017378</v>
      </c>
      <c r="D181" s="25">
        <f>SUM(D183)</f>
        <v>3508692</v>
      </c>
      <c r="E181" s="162">
        <f>D181/C181</f>
        <v>0.5000004275101042</v>
      </c>
    </row>
    <row r="182" spans="1:5" s="2" customFormat="1" ht="12.75">
      <c r="A182" s="37"/>
      <c r="B182" s="57" t="s">
        <v>127</v>
      </c>
      <c r="C182" s="36">
        <f>SUM(C183)</f>
        <v>7017378</v>
      </c>
      <c r="D182" s="36">
        <f>SUM(D183)</f>
        <v>3508692</v>
      </c>
      <c r="E182" s="157">
        <f>D182/C182</f>
        <v>0.5000004275101042</v>
      </c>
    </row>
    <row r="183" spans="1:5" ht="26.25">
      <c r="A183" s="39" t="s">
        <v>23</v>
      </c>
      <c r="B183" s="59" t="s">
        <v>99</v>
      </c>
      <c r="C183" s="18">
        <v>7017378</v>
      </c>
      <c r="D183" s="18">
        <v>3508692</v>
      </c>
      <c r="E183" s="161">
        <f>D183/C183</f>
        <v>0.5000004275101042</v>
      </c>
    </row>
    <row r="184" spans="1:5" s="1" customFormat="1" ht="12.75">
      <c r="A184" s="48" t="s">
        <v>65</v>
      </c>
      <c r="B184" s="63" t="s">
        <v>66</v>
      </c>
      <c r="C184" s="26">
        <f>SUM(C185:C186)</f>
        <v>147500</v>
      </c>
      <c r="D184" s="26">
        <f>SUM(D185:D186)</f>
        <v>336801.2</v>
      </c>
      <c r="E184" s="158">
        <f t="shared" si="14"/>
        <v>2.283397966101695</v>
      </c>
    </row>
    <row r="185" spans="1:5" s="2" customFormat="1" ht="12.75">
      <c r="A185" s="37"/>
      <c r="B185" s="57" t="s">
        <v>127</v>
      </c>
      <c r="C185" s="36">
        <f>SUM(C187:C191)</f>
        <v>137500</v>
      </c>
      <c r="D185" s="36">
        <f>SUM(D187:D191)</f>
        <v>326801.2</v>
      </c>
      <c r="E185" s="157">
        <f t="shared" si="14"/>
        <v>2.376736</v>
      </c>
    </row>
    <row r="186" spans="1:5" s="2" customFormat="1" ht="12.75">
      <c r="A186" s="72"/>
      <c r="B186" s="73" t="s">
        <v>128</v>
      </c>
      <c r="C186" s="74">
        <f>SUM(C192)</f>
        <v>10000</v>
      </c>
      <c r="D186" s="74">
        <f>SUM(D192)</f>
        <v>10000</v>
      </c>
      <c r="E186" s="157">
        <f t="shared" si="14"/>
        <v>1</v>
      </c>
    </row>
    <row r="187" spans="1:5" s="2" customFormat="1" ht="12.75">
      <c r="A187" s="138" t="s">
        <v>4</v>
      </c>
      <c r="B187" s="139" t="s">
        <v>96</v>
      </c>
      <c r="C187" s="195">
        <v>0</v>
      </c>
      <c r="D187" s="195">
        <v>7</v>
      </c>
      <c r="E187" s="183"/>
    </row>
    <row r="188" spans="1:5" ht="12.75">
      <c r="A188" s="39" t="s">
        <v>3</v>
      </c>
      <c r="B188" s="59" t="s">
        <v>172</v>
      </c>
      <c r="C188" s="18">
        <v>137500</v>
      </c>
      <c r="D188" s="18">
        <v>19734.49</v>
      </c>
      <c r="E188" s="183">
        <f>D188/C188</f>
        <v>0.14352356363636365</v>
      </c>
    </row>
    <row r="189" spans="1:5" ht="26.25">
      <c r="A189" s="131" t="s">
        <v>227</v>
      </c>
      <c r="B189" s="123" t="s">
        <v>228</v>
      </c>
      <c r="C189" s="18">
        <v>0</v>
      </c>
      <c r="D189" s="18">
        <v>7542.96</v>
      </c>
      <c r="E189" s="183"/>
    </row>
    <row r="190" spans="1:5" ht="26.25">
      <c r="A190" s="131" t="s">
        <v>237</v>
      </c>
      <c r="B190" s="123" t="s">
        <v>238</v>
      </c>
      <c r="C190" s="18">
        <v>0</v>
      </c>
      <c r="D190" s="18">
        <v>299048.03</v>
      </c>
      <c r="E190" s="183"/>
    </row>
    <row r="191" spans="1:5" ht="39">
      <c r="A191" s="131" t="s">
        <v>9</v>
      </c>
      <c r="B191" s="123" t="s">
        <v>175</v>
      </c>
      <c r="C191" s="18">
        <v>0</v>
      </c>
      <c r="D191" s="18">
        <v>468.72</v>
      </c>
      <c r="E191" s="183"/>
    </row>
    <row r="192" spans="1:5" ht="52.5">
      <c r="A192" s="131" t="s">
        <v>317</v>
      </c>
      <c r="B192" s="123" t="s">
        <v>318</v>
      </c>
      <c r="C192" s="18">
        <v>10000</v>
      </c>
      <c r="D192" s="18">
        <v>10000</v>
      </c>
      <c r="E192" s="183">
        <f>D192/C192</f>
        <v>1</v>
      </c>
    </row>
    <row r="193" spans="1:5" s="1" customFormat="1" ht="12.75">
      <c r="A193" s="51" t="s">
        <v>219</v>
      </c>
      <c r="B193" s="65" t="s">
        <v>220</v>
      </c>
      <c r="C193" s="26">
        <f>SUM(C195)</f>
        <v>0</v>
      </c>
      <c r="D193" s="26">
        <f>SUM(D195)</f>
        <v>3421.11</v>
      </c>
      <c r="E193" s="158"/>
    </row>
    <row r="194" spans="1:5" s="2" customFormat="1" ht="12.75">
      <c r="A194" s="37"/>
      <c r="B194" s="57" t="s">
        <v>127</v>
      </c>
      <c r="C194" s="36">
        <f>SUM(C195)</f>
        <v>0</v>
      </c>
      <c r="D194" s="36">
        <f>SUM(D195)</f>
        <v>3421.11</v>
      </c>
      <c r="E194" s="157"/>
    </row>
    <row r="195" spans="1:5" ht="13.5" thickBot="1">
      <c r="A195" s="140" t="s">
        <v>221</v>
      </c>
      <c r="B195" s="125" t="s">
        <v>222</v>
      </c>
      <c r="C195" s="53">
        <v>0</v>
      </c>
      <c r="D195" s="53">
        <v>3421.11</v>
      </c>
      <c r="E195" s="166"/>
    </row>
    <row r="196" spans="1:5" s="1" customFormat="1" ht="26.25">
      <c r="A196" s="48" t="s">
        <v>67</v>
      </c>
      <c r="B196" s="63" t="s">
        <v>68</v>
      </c>
      <c r="C196" s="26">
        <f>SUM(C198)</f>
        <v>188998</v>
      </c>
      <c r="D196" s="26">
        <f>SUM(D198)</f>
        <v>94500</v>
      </c>
      <c r="E196" s="158">
        <f aca="true" t="shared" si="15" ref="E196:E205">D196/C196</f>
        <v>0.5000052910612811</v>
      </c>
    </row>
    <row r="197" spans="1:5" s="2" customFormat="1" ht="12.75">
      <c r="A197" s="37"/>
      <c r="B197" s="57" t="s">
        <v>127</v>
      </c>
      <c r="C197" s="36">
        <f>SUM(C198)</f>
        <v>188998</v>
      </c>
      <c r="D197" s="36">
        <f>SUM(D198)</f>
        <v>94500</v>
      </c>
      <c r="E197" s="157">
        <f t="shared" si="15"/>
        <v>0.5000052910612811</v>
      </c>
    </row>
    <row r="198" spans="1:5" ht="27" thickBot="1">
      <c r="A198" s="52" t="s">
        <v>23</v>
      </c>
      <c r="B198" s="71" t="s">
        <v>99</v>
      </c>
      <c r="C198" s="53">
        <v>188998</v>
      </c>
      <c r="D198" s="53">
        <v>94500</v>
      </c>
      <c r="E198" s="166">
        <f t="shared" si="15"/>
        <v>0.5000052910612811</v>
      </c>
    </row>
    <row r="199" spans="1:5" s="1" customFormat="1" ht="66">
      <c r="A199" s="51" t="s">
        <v>268</v>
      </c>
      <c r="B199" s="65" t="s">
        <v>269</v>
      </c>
      <c r="C199" s="26">
        <f>SUM(C201)</f>
        <v>781628.52</v>
      </c>
      <c r="D199" s="26">
        <f>SUM(D201)</f>
        <v>781628.52</v>
      </c>
      <c r="E199" s="158">
        <f>D199/C199</f>
        <v>1</v>
      </c>
    </row>
    <row r="200" spans="1:5" s="2" customFormat="1" ht="12.75">
      <c r="A200" s="37"/>
      <c r="B200" s="57" t="s">
        <v>127</v>
      </c>
      <c r="C200" s="36">
        <f>SUM(C201)</f>
        <v>781628.52</v>
      </c>
      <c r="D200" s="36">
        <f>SUM(D201)</f>
        <v>781628.52</v>
      </c>
      <c r="E200" s="157">
        <f>D200/C200</f>
        <v>1</v>
      </c>
    </row>
    <row r="201" spans="1:5" ht="119.25" thickBot="1">
      <c r="A201" s="140" t="s">
        <v>247</v>
      </c>
      <c r="B201" s="125" t="s">
        <v>263</v>
      </c>
      <c r="C201" s="53">
        <v>781628.52</v>
      </c>
      <c r="D201" s="53">
        <v>781628.52</v>
      </c>
      <c r="E201" s="166">
        <f>D201/C201</f>
        <v>1</v>
      </c>
    </row>
    <row r="202" spans="1:5" s="2" customFormat="1" ht="13.5" thickBot="1">
      <c r="A202" s="14" t="s">
        <v>69</v>
      </c>
      <c r="B202" s="61" t="s">
        <v>70</v>
      </c>
      <c r="C202" s="21">
        <f>SUM(C204,C218,C229,C234,C243,C215,C237,C240)</f>
        <v>5330598.78</v>
      </c>
      <c r="D202" s="21">
        <f>SUM(D204,D218,D229,D234,D243,D215,D237,D240)</f>
        <v>2345752.91</v>
      </c>
      <c r="E202" s="172">
        <f t="shared" si="15"/>
        <v>0.44005429911571775</v>
      </c>
    </row>
    <row r="203" spans="1:5" s="2" customFormat="1" ht="12.75">
      <c r="A203" s="37"/>
      <c r="B203" s="57" t="s">
        <v>127</v>
      </c>
      <c r="C203" s="36">
        <f>SUM(C205,C219,C230,C244,C216,C235,C238,C241)</f>
        <v>5330598.78</v>
      </c>
      <c r="D203" s="36">
        <f>SUM(D205,D219,D230,D244,D216,D235,D238,D241)</f>
        <v>2345752.91</v>
      </c>
      <c r="E203" s="157">
        <f t="shared" si="15"/>
        <v>0.44005429911571775</v>
      </c>
    </row>
    <row r="204" spans="1:5" s="1" customFormat="1" ht="12.75">
      <c r="A204" s="41" t="s">
        <v>71</v>
      </c>
      <c r="B204" s="62" t="s">
        <v>72</v>
      </c>
      <c r="C204" s="25">
        <f>SUM(C205:C205)</f>
        <v>114104</v>
      </c>
      <c r="D204" s="25">
        <f>SUM(D205:D205)</f>
        <v>223575.83</v>
      </c>
      <c r="E204" s="162">
        <f t="shared" si="15"/>
        <v>1.9594039648040382</v>
      </c>
    </row>
    <row r="205" spans="1:5" s="2" customFormat="1" ht="12.75">
      <c r="A205" s="37"/>
      <c r="B205" s="57" t="s">
        <v>127</v>
      </c>
      <c r="C205" s="36">
        <f>SUM(C206:C214)</f>
        <v>114104</v>
      </c>
      <c r="D205" s="36">
        <f>SUM(D206:D214)</f>
        <v>223575.83</v>
      </c>
      <c r="E205" s="157">
        <f t="shared" si="15"/>
        <v>1.9594039648040382</v>
      </c>
    </row>
    <row r="206" spans="1:5" s="2" customFormat="1" ht="66">
      <c r="A206" s="131" t="s">
        <v>235</v>
      </c>
      <c r="B206" s="123" t="s">
        <v>236</v>
      </c>
      <c r="C206" s="132">
        <v>26</v>
      </c>
      <c r="D206" s="132">
        <v>182</v>
      </c>
      <c r="E206" s="165">
        <f aca="true" t="shared" si="16" ref="E206:E212">D206/C206</f>
        <v>7</v>
      </c>
    </row>
    <row r="207" spans="1:5" s="2" customFormat="1" ht="12.75">
      <c r="A207" s="43" t="s">
        <v>4</v>
      </c>
      <c r="B207" s="123" t="s">
        <v>96</v>
      </c>
      <c r="C207" s="19">
        <v>309</v>
      </c>
      <c r="D207" s="19">
        <v>126</v>
      </c>
      <c r="E207" s="165">
        <f t="shared" si="16"/>
        <v>0.4077669902912621</v>
      </c>
    </row>
    <row r="208" spans="1:5" ht="92.25">
      <c r="A208" s="39" t="s">
        <v>2</v>
      </c>
      <c r="B208" s="59" t="s">
        <v>173</v>
      </c>
      <c r="C208" s="18">
        <v>76500</v>
      </c>
      <c r="D208" s="18">
        <v>47107.78</v>
      </c>
      <c r="E208" s="165">
        <f t="shared" si="16"/>
        <v>0.6157879738562091</v>
      </c>
    </row>
    <row r="209" spans="1:5" ht="12.75">
      <c r="A209" s="39" t="s">
        <v>25</v>
      </c>
      <c r="B209" s="123" t="s">
        <v>100</v>
      </c>
      <c r="C209" s="18">
        <v>7551</v>
      </c>
      <c r="D209" s="18">
        <v>1685.05</v>
      </c>
      <c r="E209" s="165">
        <f t="shared" si="16"/>
        <v>0.2231558733942524</v>
      </c>
    </row>
    <row r="210" spans="1:5" ht="12.75">
      <c r="A210" s="39" t="s">
        <v>3</v>
      </c>
      <c r="B210" s="59" t="s">
        <v>172</v>
      </c>
      <c r="C210" s="18">
        <v>1484</v>
      </c>
      <c r="D210" s="18">
        <v>1676.63</v>
      </c>
      <c r="E210" s="165">
        <f t="shared" si="16"/>
        <v>1.1298045822102427</v>
      </c>
    </row>
    <row r="211" spans="1:5" ht="26.25">
      <c r="A211" s="131" t="s">
        <v>227</v>
      </c>
      <c r="B211" s="123" t="s">
        <v>228</v>
      </c>
      <c r="C211" s="18">
        <v>25914</v>
      </c>
      <c r="D211" s="18">
        <v>151387</v>
      </c>
      <c r="E211" s="165">
        <f t="shared" si="16"/>
        <v>5.841900131203211</v>
      </c>
    </row>
    <row r="212" spans="1:5" ht="26.25">
      <c r="A212" s="131" t="s">
        <v>237</v>
      </c>
      <c r="B212" s="123" t="s">
        <v>238</v>
      </c>
      <c r="C212" s="18">
        <v>2320</v>
      </c>
      <c r="D212" s="18">
        <v>5111.19</v>
      </c>
      <c r="E212" s="165">
        <f t="shared" si="16"/>
        <v>2.2030991379310345</v>
      </c>
    </row>
    <row r="213" spans="1:5" ht="12.75">
      <c r="A213" s="39" t="s">
        <v>1</v>
      </c>
      <c r="B213" s="59" t="s">
        <v>95</v>
      </c>
      <c r="C213" s="18">
        <v>0</v>
      </c>
      <c r="D213" s="18">
        <v>27</v>
      </c>
      <c r="E213" s="165"/>
    </row>
    <row r="214" spans="1:5" ht="92.25">
      <c r="A214" s="131" t="s">
        <v>295</v>
      </c>
      <c r="B214" s="123" t="s">
        <v>270</v>
      </c>
      <c r="C214" s="18">
        <v>0</v>
      </c>
      <c r="D214" s="18">
        <v>16273.18</v>
      </c>
      <c r="E214" s="165"/>
    </row>
    <row r="215" spans="1:5" s="1" customFormat="1" ht="26.25">
      <c r="A215" s="48" t="s">
        <v>166</v>
      </c>
      <c r="B215" s="63" t="s">
        <v>167</v>
      </c>
      <c r="C215" s="26">
        <f>SUM(C216)</f>
        <v>21518</v>
      </c>
      <c r="D215" s="26">
        <f>SUM(D216)</f>
        <v>10759.02</v>
      </c>
      <c r="E215" s="158">
        <f>D215/C215</f>
        <v>0.5000009294544103</v>
      </c>
    </row>
    <row r="216" spans="1:5" s="2" customFormat="1" ht="12.75">
      <c r="A216" s="37"/>
      <c r="B216" s="57" t="s">
        <v>127</v>
      </c>
      <c r="C216" s="36">
        <f>SUM(C217:C217)</f>
        <v>21518</v>
      </c>
      <c r="D216" s="36">
        <f>SUM(D217:D217)</f>
        <v>10759.02</v>
      </c>
      <c r="E216" s="157">
        <f>D216/C216</f>
        <v>0.5000009294544103</v>
      </c>
    </row>
    <row r="217" spans="1:5" ht="66">
      <c r="A217" s="39" t="s">
        <v>24</v>
      </c>
      <c r="B217" s="123" t="s">
        <v>260</v>
      </c>
      <c r="C217" s="18">
        <v>21518</v>
      </c>
      <c r="D217" s="18">
        <v>10759.02</v>
      </c>
      <c r="E217" s="161">
        <f>D217/C217</f>
        <v>0.5000009294544103</v>
      </c>
    </row>
    <row r="218" spans="1:5" s="1" customFormat="1" ht="12.75">
      <c r="A218" s="48" t="s">
        <v>73</v>
      </c>
      <c r="B218" s="63" t="s">
        <v>74</v>
      </c>
      <c r="C218" s="26">
        <f>SUM(C219:C219)</f>
        <v>2598727</v>
      </c>
      <c r="D218" s="26">
        <f>SUM(D219:D219)</f>
        <v>1301846.06</v>
      </c>
      <c r="E218" s="158">
        <f>D218/C218</f>
        <v>0.5009552984980723</v>
      </c>
    </row>
    <row r="219" spans="1:5" s="2" customFormat="1" ht="12.75">
      <c r="A219" s="37"/>
      <c r="B219" s="57" t="s">
        <v>127</v>
      </c>
      <c r="C219" s="36">
        <f>SUM(C220:C228)</f>
        <v>2598727</v>
      </c>
      <c r="D219" s="36">
        <f>SUM(D220:D228)</f>
        <v>1301846.06</v>
      </c>
      <c r="E219" s="157">
        <f>D219/C219</f>
        <v>0.5009552984980723</v>
      </c>
    </row>
    <row r="220" spans="1:5" s="2" customFormat="1" ht="66">
      <c r="A220" s="131" t="s">
        <v>229</v>
      </c>
      <c r="B220" s="123" t="s">
        <v>230</v>
      </c>
      <c r="C220" s="132">
        <v>0</v>
      </c>
      <c r="D220" s="132">
        <v>67.5</v>
      </c>
      <c r="E220" s="169"/>
    </row>
    <row r="221" spans="1:5" s="2" customFormat="1" ht="39">
      <c r="A221" s="131" t="s">
        <v>225</v>
      </c>
      <c r="B221" s="123" t="s">
        <v>226</v>
      </c>
      <c r="C221" s="132">
        <v>0</v>
      </c>
      <c r="D221" s="132">
        <v>72.72</v>
      </c>
      <c r="E221" s="169"/>
    </row>
    <row r="222" spans="1:5" s="2" customFormat="1" ht="26.25">
      <c r="A222" s="43" t="s">
        <v>190</v>
      </c>
      <c r="B222" s="64" t="s">
        <v>191</v>
      </c>
      <c r="C222" s="132">
        <v>526600</v>
      </c>
      <c r="D222" s="19">
        <v>135778.72</v>
      </c>
      <c r="E222" s="165">
        <f>D222/C222</f>
        <v>0.25784033421952146</v>
      </c>
    </row>
    <row r="223" spans="1:5" ht="92.25">
      <c r="A223" s="39" t="s">
        <v>2</v>
      </c>
      <c r="B223" s="59" t="s">
        <v>173</v>
      </c>
      <c r="C223" s="132">
        <v>0</v>
      </c>
      <c r="D223" s="18">
        <v>600</v>
      </c>
      <c r="E223" s="165"/>
    </row>
    <row r="224" spans="1:5" ht="12.75">
      <c r="A224" s="39" t="s">
        <v>3</v>
      </c>
      <c r="B224" s="59" t="s">
        <v>172</v>
      </c>
      <c r="C224" s="132">
        <v>0</v>
      </c>
      <c r="D224" s="18">
        <v>779.96</v>
      </c>
      <c r="E224" s="165"/>
    </row>
    <row r="225" spans="1:5" ht="26.25">
      <c r="A225" s="131" t="s">
        <v>227</v>
      </c>
      <c r="B225" s="123" t="s">
        <v>232</v>
      </c>
      <c r="C225" s="132">
        <v>0</v>
      </c>
      <c r="D225" s="18">
        <v>3229.17</v>
      </c>
      <c r="E225" s="165"/>
    </row>
    <row r="226" spans="1:5" ht="12.75">
      <c r="A226" s="39" t="s">
        <v>1</v>
      </c>
      <c r="B226" s="59" t="s">
        <v>95</v>
      </c>
      <c r="C226" s="132">
        <v>0</v>
      </c>
      <c r="D226" s="18">
        <v>208.8</v>
      </c>
      <c r="E226" s="165"/>
    </row>
    <row r="227" spans="1:5" ht="66">
      <c r="A227" s="39" t="s">
        <v>24</v>
      </c>
      <c r="B227" s="102" t="s">
        <v>204</v>
      </c>
      <c r="C227" s="132">
        <v>1872127</v>
      </c>
      <c r="D227" s="18">
        <v>936063.48</v>
      </c>
      <c r="E227" s="165">
        <f>D227/C227</f>
        <v>0.49999998931696404</v>
      </c>
    </row>
    <row r="228" spans="1:5" ht="92.25">
      <c r="A228" s="43" t="s">
        <v>163</v>
      </c>
      <c r="B228" s="123" t="s">
        <v>205</v>
      </c>
      <c r="C228" s="132">
        <v>200000</v>
      </c>
      <c r="D228" s="18">
        <v>225045.71</v>
      </c>
      <c r="E228" s="165">
        <f>D228/C228</f>
        <v>1.1252285499999999</v>
      </c>
    </row>
    <row r="229" spans="1:5" s="1" customFormat="1" ht="26.25">
      <c r="A229" s="48" t="s">
        <v>150</v>
      </c>
      <c r="B229" s="63" t="s">
        <v>151</v>
      </c>
      <c r="C229" s="26">
        <f>SUM(C230)</f>
        <v>2388290</v>
      </c>
      <c r="D229" s="26">
        <f>SUM(D230)</f>
        <v>607465.95</v>
      </c>
      <c r="E229" s="158">
        <f aca="true" t="shared" si="17" ref="E229:E249">D229/C229</f>
        <v>0.2543518375071704</v>
      </c>
    </row>
    <row r="230" spans="1:5" s="2" customFormat="1" ht="12.75">
      <c r="A230" s="37"/>
      <c r="B230" s="57" t="s">
        <v>127</v>
      </c>
      <c r="C230" s="36">
        <f>SUM(C231:C233)</f>
        <v>2388290</v>
      </c>
      <c r="D230" s="36">
        <f>SUM(D231:D233)</f>
        <v>607465.95</v>
      </c>
      <c r="E230" s="157">
        <f t="shared" si="17"/>
        <v>0.2543518375071704</v>
      </c>
    </row>
    <row r="231" spans="1:5" s="2" customFormat="1" ht="52.5">
      <c r="A231" s="43" t="s">
        <v>192</v>
      </c>
      <c r="B231" s="64" t="s">
        <v>193</v>
      </c>
      <c r="C231" s="19">
        <v>1352600</v>
      </c>
      <c r="D231" s="19">
        <v>390836.11</v>
      </c>
      <c r="E231" s="165">
        <f t="shared" si="17"/>
        <v>0.2889517300014786</v>
      </c>
    </row>
    <row r="232" spans="1:5" s="2" customFormat="1" ht="12.75">
      <c r="A232" s="43" t="s">
        <v>4</v>
      </c>
      <c r="B232" s="64" t="s">
        <v>96</v>
      </c>
      <c r="C232" s="19">
        <v>1035600</v>
      </c>
      <c r="D232" s="19">
        <v>214509.59</v>
      </c>
      <c r="E232" s="165">
        <f t="shared" si="17"/>
        <v>0.20713556392429508</v>
      </c>
    </row>
    <row r="233" spans="1:5" ht="12.75">
      <c r="A233" s="39" t="s">
        <v>3</v>
      </c>
      <c r="B233" s="59" t="s">
        <v>172</v>
      </c>
      <c r="C233" s="18">
        <v>90</v>
      </c>
      <c r="D233" s="18">
        <v>2120.25</v>
      </c>
      <c r="E233" s="165">
        <f t="shared" si="17"/>
        <v>23.558333333333334</v>
      </c>
    </row>
    <row r="234" spans="1:5" s="1" customFormat="1" ht="120.75" customHeight="1">
      <c r="A234" s="51" t="s">
        <v>194</v>
      </c>
      <c r="B234" s="65" t="s">
        <v>195</v>
      </c>
      <c r="C234" s="26">
        <f>SUM(C235)</f>
        <v>18650</v>
      </c>
      <c r="D234" s="26">
        <f>SUM(D235)</f>
        <v>9325.02</v>
      </c>
      <c r="E234" s="158">
        <f t="shared" si="17"/>
        <v>0.500001072386059</v>
      </c>
    </row>
    <row r="235" spans="1:5" s="2" customFormat="1" ht="12.75">
      <c r="A235" s="37"/>
      <c r="B235" s="57" t="s">
        <v>127</v>
      </c>
      <c r="C235" s="36">
        <f>SUM(C236)</f>
        <v>18650</v>
      </c>
      <c r="D235" s="36">
        <f>SUM(D236)</f>
        <v>9325.02</v>
      </c>
      <c r="E235" s="157">
        <f t="shared" si="17"/>
        <v>0.500001072386059</v>
      </c>
    </row>
    <row r="236" spans="1:5" s="2" customFormat="1" ht="66">
      <c r="A236" s="49" t="s">
        <v>24</v>
      </c>
      <c r="B236" s="121" t="s">
        <v>204</v>
      </c>
      <c r="C236" s="83">
        <v>18650</v>
      </c>
      <c r="D236" s="83">
        <v>9325.02</v>
      </c>
      <c r="E236" s="174">
        <f t="shared" si="17"/>
        <v>0.500001072386059</v>
      </c>
    </row>
    <row r="237" spans="1:5" s="1" customFormat="1" ht="120.75" customHeight="1">
      <c r="A237" s="51" t="s">
        <v>281</v>
      </c>
      <c r="B237" s="65" t="s">
        <v>282</v>
      </c>
      <c r="C237" s="26">
        <f>SUM(C238)</f>
        <v>40226</v>
      </c>
      <c r="D237" s="26">
        <f>SUM(D238)</f>
        <v>40226.49</v>
      </c>
      <c r="E237" s="158">
        <f>D237/C237</f>
        <v>1.0000121811763536</v>
      </c>
    </row>
    <row r="238" spans="1:5" s="2" customFormat="1" ht="12.75">
      <c r="A238" s="37"/>
      <c r="B238" s="57" t="s">
        <v>127</v>
      </c>
      <c r="C238" s="36">
        <f>SUM(C239)</f>
        <v>40226</v>
      </c>
      <c r="D238" s="36">
        <f>SUM(D239)</f>
        <v>40226.49</v>
      </c>
      <c r="E238" s="157">
        <f>D238/C238</f>
        <v>1.0000121811763536</v>
      </c>
    </row>
    <row r="239" spans="1:5" s="2" customFormat="1" ht="26.25">
      <c r="A239" s="130" t="s">
        <v>227</v>
      </c>
      <c r="B239" s="121" t="s">
        <v>228</v>
      </c>
      <c r="C239" s="83">
        <v>40226</v>
      </c>
      <c r="D239" s="83">
        <v>40226.49</v>
      </c>
      <c r="E239" s="174">
        <f>D239/C239</f>
        <v>1.0000121811763536</v>
      </c>
    </row>
    <row r="240" spans="1:5" s="1" customFormat="1" ht="120.75" customHeight="1">
      <c r="A240" s="51" t="s">
        <v>296</v>
      </c>
      <c r="B240" s="65" t="s">
        <v>297</v>
      </c>
      <c r="C240" s="26">
        <f>SUM(C241)</f>
        <v>0</v>
      </c>
      <c r="D240" s="26">
        <f>SUM(D241)</f>
        <v>1545.23</v>
      </c>
      <c r="E240" s="158"/>
    </row>
    <row r="241" spans="1:5" s="2" customFormat="1" ht="12.75">
      <c r="A241" s="37"/>
      <c r="B241" s="57" t="s">
        <v>127</v>
      </c>
      <c r="C241" s="36">
        <f>SUM(C242)</f>
        <v>0</v>
      </c>
      <c r="D241" s="36">
        <f>SUM(D242)</f>
        <v>1545.23</v>
      </c>
      <c r="E241" s="157"/>
    </row>
    <row r="242" spans="1:5" s="2" customFormat="1" ht="26.25">
      <c r="A242" s="130" t="s">
        <v>227</v>
      </c>
      <c r="B242" s="121" t="s">
        <v>228</v>
      </c>
      <c r="C242" s="83">
        <v>0</v>
      </c>
      <c r="D242" s="83">
        <v>1545.23</v>
      </c>
      <c r="E242" s="174"/>
    </row>
    <row r="243" spans="1:5" s="1" customFormat="1" ht="13.5" thickBot="1">
      <c r="A243" s="113" t="s">
        <v>75</v>
      </c>
      <c r="B243" s="87" t="s">
        <v>29</v>
      </c>
      <c r="C243" s="88">
        <f>SUM(C244:C244)</f>
        <v>149083.78</v>
      </c>
      <c r="D243" s="88">
        <f>SUM(D244:D244)</f>
        <v>151009.31</v>
      </c>
      <c r="E243" s="163">
        <f t="shared" si="17"/>
        <v>1.01291575783764</v>
      </c>
    </row>
    <row r="244" spans="1:5" s="2" customFormat="1" ht="12.75">
      <c r="A244" s="76"/>
      <c r="B244" s="77" t="s">
        <v>127</v>
      </c>
      <c r="C244" s="78">
        <f>SUM(C245:C247)</f>
        <v>149083.78</v>
      </c>
      <c r="D244" s="78">
        <f>SUM(D245:D247)</f>
        <v>151009.31</v>
      </c>
      <c r="E244" s="164">
        <f t="shared" si="17"/>
        <v>1.01291575783764</v>
      </c>
    </row>
    <row r="245" spans="1:5" ht="12.75">
      <c r="A245" s="39" t="s">
        <v>1</v>
      </c>
      <c r="B245" s="123" t="s">
        <v>95</v>
      </c>
      <c r="C245" s="18">
        <v>0</v>
      </c>
      <c r="D245" s="18">
        <v>1925.53</v>
      </c>
      <c r="E245" s="161"/>
    </row>
    <row r="246" spans="1:5" ht="118.5">
      <c r="A246" s="131" t="s">
        <v>247</v>
      </c>
      <c r="B246" s="123" t="s">
        <v>240</v>
      </c>
      <c r="C246" s="147">
        <v>99974.4</v>
      </c>
      <c r="D246" s="147">
        <v>99974.4</v>
      </c>
      <c r="E246" s="161">
        <f>D246/C246</f>
        <v>1</v>
      </c>
    </row>
    <row r="247" spans="1:5" ht="118.5">
      <c r="A247" s="131" t="s">
        <v>199</v>
      </c>
      <c r="B247" s="123" t="s">
        <v>240</v>
      </c>
      <c r="C247" s="147">
        <v>49109.38</v>
      </c>
      <c r="D247" s="147">
        <v>49109.38</v>
      </c>
      <c r="E247" s="161">
        <f t="shared" si="17"/>
        <v>1</v>
      </c>
    </row>
    <row r="248" spans="1:5" ht="13.5" thickBot="1">
      <c r="A248" s="187" t="s">
        <v>116</v>
      </c>
      <c r="B248" s="188" t="s">
        <v>117</v>
      </c>
      <c r="C248" s="189">
        <f>SUM(C249)</f>
        <v>4700</v>
      </c>
      <c r="D248" s="189">
        <f>SUM(D249)</f>
        <v>5119</v>
      </c>
      <c r="E248" s="190">
        <f t="shared" si="17"/>
        <v>1.0891489361702127</v>
      </c>
    </row>
    <row r="249" spans="1:5" s="2" customFormat="1" ht="12.75">
      <c r="A249" s="37"/>
      <c r="B249" s="57" t="s">
        <v>127</v>
      </c>
      <c r="C249" s="36">
        <f>SUM(C255,C251)</f>
        <v>4700</v>
      </c>
      <c r="D249" s="36">
        <f>SUM(D255,D251)</f>
        <v>5119</v>
      </c>
      <c r="E249" s="157">
        <f t="shared" si="17"/>
        <v>1.0891489361702127</v>
      </c>
    </row>
    <row r="250" spans="1:5" ht="12.75">
      <c r="A250" s="50" t="s">
        <v>223</v>
      </c>
      <c r="B250" s="70" t="s">
        <v>243</v>
      </c>
      <c r="C250" s="29">
        <f>SUM(C251)</f>
        <v>0</v>
      </c>
      <c r="D250" s="29">
        <f>SUM(D251)</f>
        <v>419</v>
      </c>
      <c r="E250" s="175"/>
    </row>
    <row r="251" spans="1:5" s="2" customFormat="1" ht="12.75">
      <c r="A251" s="37"/>
      <c r="B251" s="57" t="s">
        <v>127</v>
      </c>
      <c r="C251" s="36">
        <f>SUM(C252:C253)</f>
        <v>0</v>
      </c>
      <c r="D251" s="36">
        <f>SUM(D252:D253)</f>
        <v>419</v>
      </c>
      <c r="E251" s="157"/>
    </row>
    <row r="252" spans="1:5" s="2" customFormat="1" ht="39">
      <c r="A252" s="131" t="s">
        <v>10</v>
      </c>
      <c r="B252" s="123" t="s">
        <v>170</v>
      </c>
      <c r="C252" s="36">
        <v>0</v>
      </c>
      <c r="D252" s="36">
        <v>29</v>
      </c>
      <c r="E252" s="157"/>
    </row>
    <row r="253" spans="1:5" ht="39">
      <c r="A253" s="131" t="s">
        <v>241</v>
      </c>
      <c r="B253" s="123" t="s">
        <v>242</v>
      </c>
      <c r="C253" s="4">
        <v>0</v>
      </c>
      <c r="D253" s="4">
        <v>390</v>
      </c>
      <c r="E253" s="161"/>
    </row>
    <row r="254" spans="1:5" ht="12.75">
      <c r="A254" s="44" t="s">
        <v>118</v>
      </c>
      <c r="B254" s="65" t="s">
        <v>29</v>
      </c>
      <c r="C254" s="27">
        <f>SUM(C256)</f>
        <v>4700</v>
      </c>
      <c r="D254" s="27">
        <f>SUM(D256)</f>
        <v>4700</v>
      </c>
      <c r="E254" s="168">
        <f aca="true" t="shared" si="18" ref="E254:E260">D254/C254</f>
        <v>1</v>
      </c>
    </row>
    <row r="255" spans="1:5" s="2" customFormat="1" ht="12.75">
      <c r="A255" s="37"/>
      <c r="B255" s="57" t="s">
        <v>127</v>
      </c>
      <c r="C255" s="36">
        <f>SUM(C256)</f>
        <v>4700</v>
      </c>
      <c r="D255" s="36">
        <f>SUM(D256)</f>
        <v>4700</v>
      </c>
      <c r="E255" s="157">
        <f t="shared" si="18"/>
        <v>1</v>
      </c>
    </row>
    <row r="256" spans="1:5" ht="93" thickBot="1">
      <c r="A256" s="40" t="s">
        <v>107</v>
      </c>
      <c r="B256" s="121" t="s">
        <v>203</v>
      </c>
      <c r="C256" s="20">
        <v>4700</v>
      </c>
      <c r="D256" s="20">
        <v>4700</v>
      </c>
      <c r="E256" s="159">
        <f t="shared" si="18"/>
        <v>1</v>
      </c>
    </row>
    <row r="257" spans="1:5" s="2" customFormat="1" ht="13.5" thickBot="1">
      <c r="A257" s="14" t="s">
        <v>76</v>
      </c>
      <c r="B257" s="61" t="s">
        <v>77</v>
      </c>
      <c r="C257" s="21">
        <f>SUM(C258:C258)</f>
        <v>6885432.710000001</v>
      </c>
      <c r="D257" s="21">
        <f>SUM(D258:D258)</f>
        <v>3357782.99</v>
      </c>
      <c r="E257" s="172">
        <f t="shared" si="18"/>
        <v>0.48766477452075774</v>
      </c>
    </row>
    <row r="258" spans="1:5" s="2" customFormat="1" ht="12.75">
      <c r="A258" s="76"/>
      <c r="B258" s="77" t="s">
        <v>127</v>
      </c>
      <c r="C258" s="78">
        <f>SUM(C260,C266,C271,C274,C278,C281,C285,C291,C303,C299)</f>
        <v>6885432.710000001</v>
      </c>
      <c r="D258" s="78">
        <f>SUM(D260,D266,D271,D274,D278,D281,D285,D291,D303,D299)</f>
        <v>3357782.99</v>
      </c>
      <c r="E258" s="164">
        <f t="shared" si="18"/>
        <v>0.48766477452075774</v>
      </c>
    </row>
    <row r="259" spans="1:5" s="1" customFormat="1" ht="12.75">
      <c r="A259" s="41" t="s">
        <v>102</v>
      </c>
      <c r="B259" s="62" t="s">
        <v>103</v>
      </c>
      <c r="C259" s="24">
        <f>SUM(C260)</f>
        <v>828050</v>
      </c>
      <c r="D259" s="24">
        <f>SUM(D260)</f>
        <v>276105.48000000004</v>
      </c>
      <c r="E259" s="162">
        <f t="shared" si="18"/>
        <v>0.33344058933639276</v>
      </c>
    </row>
    <row r="260" spans="1:5" s="2" customFormat="1" ht="12.75">
      <c r="A260" s="37"/>
      <c r="B260" s="57" t="s">
        <v>127</v>
      </c>
      <c r="C260" s="36">
        <f>SUM(C261:C264)</f>
        <v>828050</v>
      </c>
      <c r="D260" s="36">
        <f>SUM(D261:D264)</f>
        <v>276105.48000000004</v>
      </c>
      <c r="E260" s="157">
        <f t="shared" si="18"/>
        <v>0.33344058933639276</v>
      </c>
    </row>
    <row r="261" spans="1:5" s="3" customFormat="1" ht="92.25">
      <c r="A261" s="40" t="s">
        <v>2</v>
      </c>
      <c r="B261" s="121" t="s">
        <v>173</v>
      </c>
      <c r="C261" s="20">
        <v>2000</v>
      </c>
      <c r="D261" s="20">
        <v>0</v>
      </c>
      <c r="E261" s="159">
        <f aca="true" t="shared" si="19" ref="E261:E269">D261/C261</f>
        <v>0</v>
      </c>
    </row>
    <row r="262" spans="1:5" s="3" customFormat="1" ht="12.75">
      <c r="A262" s="39" t="s">
        <v>25</v>
      </c>
      <c r="B262" s="59" t="s">
        <v>100</v>
      </c>
      <c r="C262" s="18">
        <v>826000</v>
      </c>
      <c r="D262" s="18">
        <v>275602.09</v>
      </c>
      <c r="E262" s="159">
        <f t="shared" si="19"/>
        <v>0.3336587046004843</v>
      </c>
    </row>
    <row r="263" spans="1:5" ht="12.75">
      <c r="A263" s="40" t="s">
        <v>3</v>
      </c>
      <c r="B263" s="60" t="s">
        <v>172</v>
      </c>
      <c r="C263" s="20">
        <v>50</v>
      </c>
      <c r="D263" s="20">
        <v>0</v>
      </c>
      <c r="E263" s="159">
        <f t="shared" si="19"/>
        <v>0</v>
      </c>
    </row>
    <row r="264" spans="1:5" ht="27" thickBot="1">
      <c r="A264" s="140" t="s">
        <v>227</v>
      </c>
      <c r="B264" s="125" t="s">
        <v>228</v>
      </c>
      <c r="C264" s="53">
        <v>0</v>
      </c>
      <c r="D264" s="53">
        <v>503.39</v>
      </c>
      <c r="E264" s="166"/>
    </row>
    <row r="265" spans="1:5" s="3" customFormat="1" ht="13.5" thickBot="1">
      <c r="A265" s="184" t="s">
        <v>119</v>
      </c>
      <c r="B265" s="144" t="s">
        <v>120</v>
      </c>
      <c r="C265" s="185">
        <f>SUM(C266:C266)</f>
        <v>1257700</v>
      </c>
      <c r="D265" s="185">
        <f>SUM(D266:D266)</f>
        <v>644490.53</v>
      </c>
      <c r="E265" s="186">
        <f t="shared" si="19"/>
        <v>0.5124358193527868</v>
      </c>
    </row>
    <row r="266" spans="1:5" s="2" customFormat="1" ht="12.75">
      <c r="A266" s="72"/>
      <c r="B266" s="73" t="s">
        <v>127</v>
      </c>
      <c r="C266" s="82">
        <f>SUM(C267,C268:C269)</f>
        <v>1257700</v>
      </c>
      <c r="D266" s="82">
        <f>SUM(D267,D268:D269)</f>
        <v>644490.53</v>
      </c>
      <c r="E266" s="156">
        <f t="shared" si="19"/>
        <v>0.5124358193527868</v>
      </c>
    </row>
    <row r="267" spans="1:5" s="3" customFormat="1" ht="12.75">
      <c r="A267" s="39" t="s">
        <v>25</v>
      </c>
      <c r="B267" s="59" t="s">
        <v>100</v>
      </c>
      <c r="C267" s="18">
        <v>20000</v>
      </c>
      <c r="D267" s="18">
        <v>21632.25</v>
      </c>
      <c r="E267" s="159">
        <f>D267/C267</f>
        <v>1.0816125</v>
      </c>
    </row>
    <row r="268" spans="1:5" s="3" customFormat="1" ht="92.25">
      <c r="A268" s="39" t="s">
        <v>107</v>
      </c>
      <c r="B268" s="123" t="s">
        <v>203</v>
      </c>
      <c r="C268" s="18">
        <v>1237000</v>
      </c>
      <c r="D268" s="18">
        <v>622488</v>
      </c>
      <c r="E268" s="161">
        <f t="shared" si="19"/>
        <v>0.5032239288601456</v>
      </c>
    </row>
    <row r="269" spans="1:5" s="3" customFormat="1" ht="78.75">
      <c r="A269" s="138" t="s">
        <v>213</v>
      </c>
      <c r="B269" s="139" t="s">
        <v>255</v>
      </c>
      <c r="C269" s="133">
        <v>700</v>
      </c>
      <c r="D269" s="133">
        <v>370.28</v>
      </c>
      <c r="E269" s="161">
        <f t="shared" si="19"/>
        <v>0.5289714285714285</v>
      </c>
    </row>
    <row r="270" spans="1:5" s="3" customFormat="1" ht="118.5">
      <c r="A270" s="44" t="s">
        <v>121</v>
      </c>
      <c r="B270" s="65" t="s">
        <v>122</v>
      </c>
      <c r="C270" s="28">
        <f>SUM(C271)</f>
        <v>187000</v>
      </c>
      <c r="D270" s="28">
        <f>SUM(D271)</f>
        <v>93800</v>
      </c>
      <c r="E270" s="168">
        <f aca="true" t="shared" si="20" ref="E270:E285">D270/C270</f>
        <v>0.5016042780748663</v>
      </c>
    </row>
    <row r="271" spans="1:5" s="2" customFormat="1" ht="12.75">
      <c r="A271" s="37"/>
      <c r="B271" s="57" t="s">
        <v>127</v>
      </c>
      <c r="C271" s="36">
        <f>SUM(C272:C272)</f>
        <v>187000</v>
      </c>
      <c r="D271" s="36">
        <f>SUM(D272:D272)</f>
        <v>93800</v>
      </c>
      <c r="E271" s="157">
        <f t="shared" si="20"/>
        <v>0.5016042780748663</v>
      </c>
    </row>
    <row r="272" spans="1:5" s="3" customFormat="1" ht="66">
      <c r="A272" s="43" t="s">
        <v>24</v>
      </c>
      <c r="B272" s="123" t="s">
        <v>204</v>
      </c>
      <c r="C272" s="19">
        <v>187000</v>
      </c>
      <c r="D272" s="19">
        <v>93800</v>
      </c>
      <c r="E272" s="165">
        <f t="shared" si="20"/>
        <v>0.5016042780748663</v>
      </c>
    </row>
    <row r="273" spans="1:5" s="1" customFormat="1" ht="52.5">
      <c r="A273" s="48" t="s">
        <v>78</v>
      </c>
      <c r="B273" s="65" t="s">
        <v>206</v>
      </c>
      <c r="C273" s="26">
        <f>SUM(C275:C276)</f>
        <v>571000</v>
      </c>
      <c r="D273" s="26">
        <f>SUM(D275:D276)</f>
        <v>287132.45</v>
      </c>
      <c r="E273" s="158">
        <f t="shared" si="20"/>
        <v>0.502858931698774</v>
      </c>
    </row>
    <row r="274" spans="1:5" s="2" customFormat="1" ht="12.75">
      <c r="A274" s="37"/>
      <c r="B274" s="57" t="s">
        <v>127</v>
      </c>
      <c r="C274" s="36">
        <f>SUM(C275:C276)</f>
        <v>571000</v>
      </c>
      <c r="D274" s="36">
        <f>SUM(D275:D276)</f>
        <v>287132.45</v>
      </c>
      <c r="E274" s="157">
        <f t="shared" si="20"/>
        <v>0.502858931698774</v>
      </c>
    </row>
    <row r="275" spans="1:5" s="2" customFormat="1" ht="26.25">
      <c r="A275" s="131" t="s">
        <v>227</v>
      </c>
      <c r="B275" s="123" t="s">
        <v>228</v>
      </c>
      <c r="C275" s="55">
        <v>15000</v>
      </c>
      <c r="D275" s="55">
        <v>2132.45</v>
      </c>
      <c r="E275" s="176">
        <f t="shared" si="20"/>
        <v>0.1421633333333333</v>
      </c>
    </row>
    <row r="276" spans="1:5" ht="66">
      <c r="A276" s="39" t="s">
        <v>24</v>
      </c>
      <c r="B276" s="102" t="s">
        <v>204</v>
      </c>
      <c r="C276" s="18">
        <v>556000</v>
      </c>
      <c r="D276" s="18">
        <v>285000</v>
      </c>
      <c r="E276" s="161">
        <f t="shared" si="20"/>
        <v>0.512589928057554</v>
      </c>
    </row>
    <row r="277" spans="1:5" s="1" customFormat="1" ht="12.75">
      <c r="A277" s="51" t="s">
        <v>156</v>
      </c>
      <c r="B277" s="65" t="s">
        <v>157</v>
      </c>
      <c r="C277" s="26">
        <f>SUM(C278)</f>
        <v>14783.97</v>
      </c>
      <c r="D277" s="26">
        <f>SUM(D278)</f>
        <v>13524.1</v>
      </c>
      <c r="E277" s="158">
        <f t="shared" si="20"/>
        <v>0.9147813476353105</v>
      </c>
    </row>
    <row r="278" spans="1:5" s="2" customFormat="1" ht="12.75">
      <c r="A278" s="37"/>
      <c r="B278" s="57" t="s">
        <v>127</v>
      </c>
      <c r="C278" s="36">
        <f>SUM(C279:C279)</f>
        <v>14783.97</v>
      </c>
      <c r="D278" s="36">
        <f>SUM(D279:D279)</f>
        <v>13524.1</v>
      </c>
      <c r="E278" s="157">
        <f t="shared" si="20"/>
        <v>0.9147813476353105</v>
      </c>
    </row>
    <row r="279" spans="1:5" s="3" customFormat="1" ht="92.25">
      <c r="A279" s="43" t="s">
        <v>107</v>
      </c>
      <c r="B279" s="123" t="s">
        <v>203</v>
      </c>
      <c r="C279" s="19">
        <v>14783.97</v>
      </c>
      <c r="D279" s="19">
        <v>13524.1</v>
      </c>
      <c r="E279" s="165">
        <f t="shared" si="20"/>
        <v>0.9147813476353105</v>
      </c>
    </row>
    <row r="280" spans="1:5" s="1" customFormat="1" ht="12.75">
      <c r="A280" s="48" t="s">
        <v>146</v>
      </c>
      <c r="B280" s="63" t="s">
        <v>147</v>
      </c>
      <c r="C280" s="26">
        <f>SUM(C281)</f>
        <v>1578000</v>
      </c>
      <c r="D280" s="26">
        <f>SUM(D281)</f>
        <v>959527.51</v>
      </c>
      <c r="E280" s="158">
        <f t="shared" si="20"/>
        <v>0.6080655956907478</v>
      </c>
    </row>
    <row r="281" spans="1:5" s="2" customFormat="1" ht="12.75">
      <c r="A281" s="37"/>
      <c r="B281" s="57" t="s">
        <v>127</v>
      </c>
      <c r="C281" s="36">
        <f>SUM(C282:C283)</f>
        <v>1578000</v>
      </c>
      <c r="D281" s="36">
        <f>SUM(D282:D283)</f>
        <v>959527.51</v>
      </c>
      <c r="E281" s="157">
        <f t="shared" si="20"/>
        <v>0.6080655956907478</v>
      </c>
    </row>
    <row r="282" spans="1:5" s="2" customFormat="1" ht="26.25">
      <c r="A282" s="131" t="s">
        <v>227</v>
      </c>
      <c r="B282" s="123" t="s">
        <v>228</v>
      </c>
      <c r="C282" s="55">
        <v>20000</v>
      </c>
      <c r="D282" s="55">
        <v>15527.51</v>
      </c>
      <c r="E282" s="176">
        <f t="shared" si="20"/>
        <v>0.7763755</v>
      </c>
    </row>
    <row r="283" spans="1:5" s="2" customFormat="1" ht="66">
      <c r="A283" s="39" t="s">
        <v>24</v>
      </c>
      <c r="B283" s="123" t="s">
        <v>204</v>
      </c>
      <c r="C283" s="55">
        <v>1558000</v>
      </c>
      <c r="D283" s="55">
        <v>944000</v>
      </c>
      <c r="E283" s="176">
        <f t="shared" si="20"/>
        <v>0.6059050064184852</v>
      </c>
    </row>
    <row r="284" spans="1:5" s="1" customFormat="1" ht="12.75">
      <c r="A284" s="48" t="s">
        <v>79</v>
      </c>
      <c r="B284" s="63" t="s">
        <v>80</v>
      </c>
      <c r="C284" s="26">
        <f>SUM(C285:C285)</f>
        <v>812000.33</v>
      </c>
      <c r="D284" s="26">
        <f>SUM(D285:D285)</f>
        <v>400102.92</v>
      </c>
      <c r="E284" s="158">
        <f t="shared" si="20"/>
        <v>0.4927373859564811</v>
      </c>
    </row>
    <row r="285" spans="1:5" s="2" customFormat="1" ht="12.75">
      <c r="A285" s="37"/>
      <c r="B285" s="57" t="s">
        <v>127</v>
      </c>
      <c r="C285" s="36">
        <f>SUM(C286:C289)</f>
        <v>812000.33</v>
      </c>
      <c r="D285" s="36">
        <f>SUM(D286:D289)</f>
        <v>400102.92</v>
      </c>
      <c r="E285" s="157">
        <f t="shared" si="20"/>
        <v>0.4927373859564811</v>
      </c>
    </row>
    <row r="286" spans="1:5" s="2" customFormat="1" ht="39">
      <c r="A286" s="131" t="s">
        <v>225</v>
      </c>
      <c r="B286" s="123" t="s">
        <v>226</v>
      </c>
      <c r="C286" s="19">
        <v>380</v>
      </c>
      <c r="D286" s="19">
        <v>484.1</v>
      </c>
      <c r="E286" s="165">
        <f>D286/C286</f>
        <v>1.2739473684210527</v>
      </c>
    </row>
    <row r="287" spans="1:5" s="2" customFormat="1" ht="26.25">
      <c r="A287" s="131" t="s">
        <v>227</v>
      </c>
      <c r="B287" s="123" t="s">
        <v>228</v>
      </c>
      <c r="C287" s="55">
        <v>110</v>
      </c>
      <c r="D287" s="55">
        <v>110.49</v>
      </c>
      <c r="E287" s="165">
        <f>D287/C287</f>
        <v>1.0044545454545455</v>
      </c>
    </row>
    <row r="288" spans="1:5" s="2" customFormat="1" ht="26.25">
      <c r="A288" s="131" t="s">
        <v>237</v>
      </c>
      <c r="B288" s="123" t="s">
        <v>238</v>
      </c>
      <c r="C288" s="55">
        <v>6510.33</v>
      </c>
      <c r="D288" s="55">
        <v>6510.33</v>
      </c>
      <c r="E288" s="165">
        <f>D288/C288</f>
        <v>1</v>
      </c>
    </row>
    <row r="289" spans="1:5" ht="66">
      <c r="A289" s="39" t="s">
        <v>24</v>
      </c>
      <c r="B289" s="102" t="s">
        <v>204</v>
      </c>
      <c r="C289" s="18">
        <v>805000</v>
      </c>
      <c r="D289" s="18">
        <v>392998</v>
      </c>
      <c r="E289" s="165">
        <f>D289/C289</f>
        <v>0.48819627329192544</v>
      </c>
    </row>
    <row r="290" spans="1:5" s="1" customFormat="1" ht="39">
      <c r="A290" s="48" t="s">
        <v>81</v>
      </c>
      <c r="B290" s="65" t="s">
        <v>82</v>
      </c>
      <c r="C290" s="26">
        <f>SUM(C291)</f>
        <v>936479</v>
      </c>
      <c r="D290" s="26">
        <f>SUM(D291)</f>
        <v>410255.32</v>
      </c>
      <c r="E290" s="158">
        <f aca="true" t="shared" si="21" ref="E290:E316">D290/C290</f>
        <v>0.4380827760152657</v>
      </c>
    </row>
    <row r="291" spans="1:5" s="2" customFormat="1" ht="12.75">
      <c r="A291" s="37"/>
      <c r="B291" s="57" t="s">
        <v>127</v>
      </c>
      <c r="C291" s="36">
        <f>SUM(C292:C297)</f>
        <v>936479</v>
      </c>
      <c r="D291" s="36">
        <f>SUM(D292:D297)</f>
        <v>410255.32</v>
      </c>
      <c r="E291" s="157">
        <f t="shared" si="21"/>
        <v>0.4380827760152657</v>
      </c>
    </row>
    <row r="292" spans="1:5" ht="12.75">
      <c r="A292" s="39" t="s">
        <v>25</v>
      </c>
      <c r="B292" s="59" t="s">
        <v>100</v>
      </c>
      <c r="C292" s="18">
        <v>220000</v>
      </c>
      <c r="D292" s="18">
        <v>81605.02</v>
      </c>
      <c r="E292" s="161">
        <f t="shared" si="21"/>
        <v>0.3709319090909091</v>
      </c>
    </row>
    <row r="293" spans="1:5" s="2" customFormat="1" ht="26.25">
      <c r="A293" s="131" t="s">
        <v>227</v>
      </c>
      <c r="B293" s="123" t="s">
        <v>228</v>
      </c>
      <c r="C293" s="55">
        <v>0</v>
      </c>
      <c r="D293" s="55">
        <v>50</v>
      </c>
      <c r="E293" s="165"/>
    </row>
    <row r="294" spans="1:5" ht="12.75">
      <c r="A294" s="39" t="s">
        <v>1</v>
      </c>
      <c r="B294" s="123" t="s">
        <v>95</v>
      </c>
      <c r="C294" s="18">
        <v>5599</v>
      </c>
      <c r="D294" s="18">
        <v>5599.96</v>
      </c>
      <c r="E294" s="161">
        <f>D294/C294</f>
        <v>1.0001714591891409</v>
      </c>
    </row>
    <row r="295" spans="1:5" ht="92.25">
      <c r="A295" s="39" t="s">
        <v>107</v>
      </c>
      <c r="B295" s="123" t="s">
        <v>203</v>
      </c>
      <c r="C295" s="18">
        <v>632000</v>
      </c>
      <c r="D295" s="18">
        <v>314700</v>
      </c>
      <c r="E295" s="161">
        <f t="shared" si="21"/>
        <v>0.49794303797468353</v>
      </c>
    </row>
    <row r="296" spans="1:5" s="2" customFormat="1" ht="66">
      <c r="A296" s="39" t="s">
        <v>24</v>
      </c>
      <c r="B296" s="123" t="s">
        <v>204</v>
      </c>
      <c r="C296" s="55">
        <v>74380</v>
      </c>
      <c r="D296" s="55">
        <v>6000</v>
      </c>
      <c r="E296" s="176">
        <f t="shared" si="21"/>
        <v>0.08066684592632428</v>
      </c>
    </row>
    <row r="297" spans="1:5" ht="74.25" customHeight="1">
      <c r="A297" s="131" t="s">
        <v>213</v>
      </c>
      <c r="B297" s="123" t="s">
        <v>255</v>
      </c>
      <c r="C297" s="18">
        <v>4500</v>
      </c>
      <c r="D297" s="18">
        <v>2300.34</v>
      </c>
      <c r="E297" s="161">
        <f t="shared" si="21"/>
        <v>0.5111866666666667</v>
      </c>
    </row>
    <row r="298" spans="1:5" s="1" customFormat="1" ht="12.75">
      <c r="A298" s="51" t="s">
        <v>244</v>
      </c>
      <c r="B298" s="65" t="s">
        <v>246</v>
      </c>
      <c r="C298" s="26">
        <f>SUM(C299)</f>
        <v>622500</v>
      </c>
      <c r="D298" s="26">
        <f>SUM(D299)</f>
        <v>277000</v>
      </c>
      <c r="E298" s="158">
        <f t="shared" si="21"/>
        <v>0.44497991967871486</v>
      </c>
    </row>
    <row r="299" spans="1:5" s="2" customFormat="1" ht="12.75">
      <c r="A299" s="37"/>
      <c r="B299" s="57" t="s">
        <v>127</v>
      </c>
      <c r="C299" s="36">
        <f>SUM(C300:C301)</f>
        <v>622500</v>
      </c>
      <c r="D299" s="36">
        <f>SUM(D300:D301)</f>
        <v>277000</v>
      </c>
      <c r="E299" s="157">
        <f t="shared" si="21"/>
        <v>0.44497991967871486</v>
      </c>
    </row>
    <row r="300" spans="1:5" ht="26.25">
      <c r="A300" s="131" t="s">
        <v>227</v>
      </c>
      <c r="B300" s="123" t="s">
        <v>228</v>
      </c>
      <c r="C300" s="18">
        <v>500</v>
      </c>
      <c r="D300" s="18">
        <v>0</v>
      </c>
      <c r="E300" s="161">
        <f t="shared" si="21"/>
        <v>0</v>
      </c>
    </row>
    <row r="301" spans="1:5" ht="66">
      <c r="A301" s="131" t="s">
        <v>24</v>
      </c>
      <c r="B301" s="123" t="s">
        <v>245</v>
      </c>
      <c r="C301" s="18">
        <v>622000</v>
      </c>
      <c r="D301" s="18">
        <v>277000</v>
      </c>
      <c r="E301" s="161">
        <f t="shared" si="21"/>
        <v>0.4453376205787781</v>
      </c>
    </row>
    <row r="302" spans="1:5" s="1" customFormat="1" ht="12.75">
      <c r="A302" s="48" t="s">
        <v>83</v>
      </c>
      <c r="B302" s="63" t="s">
        <v>29</v>
      </c>
      <c r="C302" s="26">
        <f>SUM(C303:C303)</f>
        <v>77919.41</v>
      </c>
      <c r="D302" s="26">
        <f>SUM(D303:D303)</f>
        <v>-4155.319999999999</v>
      </c>
      <c r="E302" s="158">
        <f t="shared" si="21"/>
        <v>-0.05332843254331621</v>
      </c>
    </row>
    <row r="303" spans="1:5" s="2" customFormat="1" ht="12.75">
      <c r="A303" s="37"/>
      <c r="B303" s="57" t="s">
        <v>127</v>
      </c>
      <c r="C303" s="36">
        <f>SUM(C304:C306)</f>
        <v>77919.41</v>
      </c>
      <c r="D303" s="36">
        <f>SUM(D304:D306)</f>
        <v>-4155.319999999999</v>
      </c>
      <c r="E303" s="157">
        <f t="shared" si="21"/>
        <v>-0.05332843254331621</v>
      </c>
    </row>
    <row r="304" spans="1:5" ht="66">
      <c r="A304" s="131" t="s">
        <v>24</v>
      </c>
      <c r="B304" s="123" t="s">
        <v>245</v>
      </c>
      <c r="C304" s="18">
        <v>76052.59</v>
      </c>
      <c r="D304" s="18">
        <v>12675.44</v>
      </c>
      <c r="E304" s="161">
        <f>D304/C304</f>
        <v>0.16666677623996765</v>
      </c>
    </row>
    <row r="305" spans="1:5" ht="118.5">
      <c r="A305" s="130" t="s">
        <v>247</v>
      </c>
      <c r="B305" s="121" t="s">
        <v>239</v>
      </c>
      <c r="C305" s="20">
        <v>0</v>
      </c>
      <c r="D305" s="20">
        <v>-15138.88</v>
      </c>
      <c r="E305" s="183" t="e">
        <f t="shared" si="21"/>
        <v>#DIV/0!</v>
      </c>
    </row>
    <row r="306" spans="1:5" ht="119.25" thickBot="1">
      <c r="A306" s="130" t="s">
        <v>199</v>
      </c>
      <c r="B306" s="121" t="s">
        <v>239</v>
      </c>
      <c r="C306" s="20">
        <v>1866.82</v>
      </c>
      <c r="D306" s="20">
        <v>-1691.88</v>
      </c>
      <c r="E306" s="183">
        <f t="shared" si="21"/>
        <v>-0.9062898404773895</v>
      </c>
    </row>
    <row r="307" spans="1:5" s="2" customFormat="1" ht="27" thickBot="1">
      <c r="A307" s="14" t="s">
        <v>84</v>
      </c>
      <c r="B307" s="61" t="s">
        <v>85</v>
      </c>
      <c r="C307" s="21">
        <f>SUM(C308:C309)</f>
        <v>401708.2</v>
      </c>
      <c r="D307" s="21">
        <f>SUM(D308:D309)</f>
        <v>384180.02999999997</v>
      </c>
      <c r="E307" s="172">
        <f t="shared" si="21"/>
        <v>0.9563659143627139</v>
      </c>
    </row>
    <row r="308" spans="1:5" s="2" customFormat="1" ht="13.5" thickBot="1">
      <c r="A308" s="76"/>
      <c r="B308" s="77" t="s">
        <v>127</v>
      </c>
      <c r="C308" s="78">
        <f>SUM(C311,C316)</f>
        <v>311708.2</v>
      </c>
      <c r="D308" s="78">
        <f>SUM(D311,D316)</f>
        <v>294180.02999999997</v>
      </c>
      <c r="E308" s="164">
        <f t="shared" si="21"/>
        <v>0.9437673760266813</v>
      </c>
    </row>
    <row r="309" spans="1:5" s="2" customFormat="1" ht="12.75">
      <c r="A309" s="72"/>
      <c r="B309" s="213" t="s">
        <v>138</v>
      </c>
      <c r="C309" s="82">
        <f>SUM(C312)</f>
        <v>90000</v>
      </c>
      <c r="D309" s="82">
        <f>SUM(D312)</f>
        <v>90000</v>
      </c>
      <c r="E309" s="164">
        <f t="shared" si="21"/>
        <v>1</v>
      </c>
    </row>
    <row r="310" spans="1:5" s="1" customFormat="1" ht="12.75">
      <c r="A310" s="51" t="s">
        <v>319</v>
      </c>
      <c r="B310" s="65" t="s">
        <v>321</v>
      </c>
      <c r="C310" s="23">
        <f>SUM(C311:C312)</f>
        <v>156625.2</v>
      </c>
      <c r="D310" s="23">
        <f>SUM(D311:D312)</f>
        <v>156625.2</v>
      </c>
      <c r="E310" s="158">
        <f>D310/C310</f>
        <v>1</v>
      </c>
    </row>
    <row r="311" spans="1:5" s="2" customFormat="1" ht="12.75">
      <c r="A311" s="37"/>
      <c r="B311" s="57" t="s">
        <v>127</v>
      </c>
      <c r="C311" s="36">
        <f>SUM(C313)</f>
        <v>66625.2</v>
      </c>
      <c r="D311" s="36">
        <f>SUM(D313)</f>
        <v>66625.2</v>
      </c>
      <c r="E311" s="157">
        <f>D311/C311</f>
        <v>1</v>
      </c>
    </row>
    <row r="312" spans="1:5" s="2" customFormat="1" ht="12.75">
      <c r="A312" s="260"/>
      <c r="B312" s="271" t="s">
        <v>128</v>
      </c>
      <c r="C312" s="272">
        <f>SUM(C314)</f>
        <v>90000</v>
      </c>
      <c r="D312" s="272">
        <f>SUM(D314)</f>
        <v>90000</v>
      </c>
      <c r="E312" s="157">
        <f>D312/C312</f>
        <v>1</v>
      </c>
    </row>
    <row r="313" spans="1:5" ht="66">
      <c r="A313" s="130" t="s">
        <v>197</v>
      </c>
      <c r="B313" s="121" t="s">
        <v>204</v>
      </c>
      <c r="C313" s="20">
        <v>66625.2</v>
      </c>
      <c r="D313" s="20">
        <v>66625.2</v>
      </c>
      <c r="E313" s="159">
        <f>D313/C313</f>
        <v>1</v>
      </c>
    </row>
    <row r="314" spans="1:5" ht="78.75">
      <c r="A314" s="130" t="s">
        <v>320</v>
      </c>
      <c r="B314" s="121" t="s">
        <v>322</v>
      </c>
      <c r="C314" s="20">
        <v>90000</v>
      </c>
      <c r="D314" s="20">
        <v>90000</v>
      </c>
      <c r="E314" s="159">
        <f>D314/C314</f>
        <v>1</v>
      </c>
    </row>
    <row r="315" spans="1:5" s="1" customFormat="1" ht="12.75">
      <c r="A315" s="48" t="s">
        <v>152</v>
      </c>
      <c r="B315" s="63" t="s">
        <v>29</v>
      </c>
      <c r="C315" s="23">
        <f>SUM(C316:C316)</f>
        <v>245083</v>
      </c>
      <c r="D315" s="23">
        <f>SUM(D316:D316)</f>
        <v>227554.83</v>
      </c>
      <c r="E315" s="158">
        <f t="shared" si="21"/>
        <v>0.9284806779744005</v>
      </c>
    </row>
    <row r="316" spans="1:5" s="2" customFormat="1" ht="12.75">
      <c r="A316" s="37"/>
      <c r="B316" s="57" t="s">
        <v>127</v>
      </c>
      <c r="C316" s="36">
        <f>SUM(C317:C318)</f>
        <v>245083</v>
      </c>
      <c r="D316" s="36">
        <f>SUM(D317:D318)</f>
        <v>227554.83</v>
      </c>
      <c r="E316" s="157">
        <f t="shared" si="21"/>
        <v>0.9284806779744005</v>
      </c>
    </row>
    <row r="317" spans="1:5" ht="118.5">
      <c r="A317" s="130" t="s">
        <v>247</v>
      </c>
      <c r="B317" s="121" t="s">
        <v>263</v>
      </c>
      <c r="C317" s="20">
        <v>202236.25</v>
      </c>
      <c r="D317" s="20">
        <v>184708.08</v>
      </c>
      <c r="E317" s="159">
        <f aca="true" t="shared" si="22" ref="E317:E323">D317/C317</f>
        <v>0.9133282485212221</v>
      </c>
    </row>
    <row r="318" spans="1:5" ht="119.25" thickBot="1">
      <c r="A318" s="140" t="s">
        <v>199</v>
      </c>
      <c r="B318" s="211" t="s">
        <v>263</v>
      </c>
      <c r="C318" s="53">
        <v>42846.75</v>
      </c>
      <c r="D318" s="53">
        <v>42846.75</v>
      </c>
      <c r="E318" s="159">
        <f t="shared" si="22"/>
        <v>1</v>
      </c>
    </row>
    <row r="319" spans="1:5" s="2" customFormat="1" ht="27" thickBot="1">
      <c r="A319" s="79" t="s">
        <v>86</v>
      </c>
      <c r="B319" s="80" t="s">
        <v>87</v>
      </c>
      <c r="C319" s="81">
        <f>SUM(C321)</f>
        <v>82800</v>
      </c>
      <c r="D319" s="81">
        <f>SUM(D321)</f>
        <v>82800</v>
      </c>
      <c r="E319" s="155">
        <f t="shared" si="22"/>
        <v>1</v>
      </c>
    </row>
    <row r="320" spans="1:5" s="2" customFormat="1" ht="12.75">
      <c r="A320" s="72"/>
      <c r="B320" s="73" t="s">
        <v>127</v>
      </c>
      <c r="C320" s="82">
        <f>SUM(C322)</f>
        <v>82800</v>
      </c>
      <c r="D320" s="82">
        <f>SUM(D322)</f>
        <v>82800</v>
      </c>
      <c r="E320" s="156">
        <f t="shared" si="22"/>
        <v>1</v>
      </c>
    </row>
    <row r="321" spans="1:5" s="1" customFormat="1" ht="26.25">
      <c r="A321" s="48" t="s">
        <v>88</v>
      </c>
      <c r="B321" s="65" t="s">
        <v>207</v>
      </c>
      <c r="C321" s="23">
        <f>SUM(C322)</f>
        <v>82800</v>
      </c>
      <c r="D321" s="23">
        <f>SUM(D322)</f>
        <v>82800</v>
      </c>
      <c r="E321" s="158">
        <f t="shared" si="22"/>
        <v>1</v>
      </c>
    </row>
    <row r="322" spans="1:5" s="2" customFormat="1" ht="12.75">
      <c r="A322" s="37"/>
      <c r="B322" s="57" t="s">
        <v>127</v>
      </c>
      <c r="C322" s="36">
        <f>SUM(C323:C323)</f>
        <v>82800</v>
      </c>
      <c r="D322" s="36">
        <f>SUM(D323:D323)</f>
        <v>82800</v>
      </c>
      <c r="E322" s="157">
        <f t="shared" si="22"/>
        <v>1</v>
      </c>
    </row>
    <row r="323" spans="1:5" ht="53.25" thickBot="1">
      <c r="A323" s="40" t="s">
        <v>24</v>
      </c>
      <c r="B323" s="105" t="s">
        <v>145</v>
      </c>
      <c r="C323" s="20">
        <v>82800</v>
      </c>
      <c r="D323" s="20">
        <v>82800</v>
      </c>
      <c r="E323" s="176">
        <f t="shared" si="22"/>
        <v>1</v>
      </c>
    </row>
    <row r="324" spans="1:5" ht="13.5" thickBot="1">
      <c r="A324" s="107" t="s">
        <v>248</v>
      </c>
      <c r="B324" s="69" t="s">
        <v>249</v>
      </c>
      <c r="C324" s="192">
        <f>SUM(C327,C332,C346,C338,C341,C352,C355)</f>
        <v>73857394.84</v>
      </c>
      <c r="D324" s="192">
        <f>SUM(D327,D332,D346,D338,D341,D352,D355)</f>
        <v>33477637.61</v>
      </c>
      <c r="E324" s="202">
        <f aca="true" t="shared" si="23" ref="E324:E337">D324/C324</f>
        <v>0.45327401111999466</v>
      </c>
    </row>
    <row r="325" spans="1:5" ht="12.75">
      <c r="A325" s="197"/>
      <c r="B325" s="191" t="s">
        <v>127</v>
      </c>
      <c r="C325" s="198">
        <f>SUM(C328,C333,C347,C339,C342,C353,C356)</f>
        <v>73857394.84</v>
      </c>
      <c r="D325" s="198">
        <f>SUM(D328,D333,D347,D339,D342,D353,D356)</f>
        <v>33477637.61</v>
      </c>
      <c r="E325" s="203">
        <f t="shared" si="23"/>
        <v>0.45327401111999466</v>
      </c>
    </row>
    <row r="326" spans="1:5" s="2" customFormat="1" ht="12.75">
      <c r="A326" s="37"/>
      <c r="B326" s="57" t="s">
        <v>128</v>
      </c>
      <c r="C326" s="36">
        <f>SUM(C348)</f>
        <v>0</v>
      </c>
      <c r="D326" s="36">
        <f>SUM(D348)</f>
        <v>0</v>
      </c>
      <c r="E326" s="157"/>
    </row>
    <row r="327" spans="1:7" ht="12.75">
      <c r="A327" s="106" t="s">
        <v>250</v>
      </c>
      <c r="B327" s="70" t="s">
        <v>251</v>
      </c>
      <c r="C327" s="29">
        <f>SUM(C328)</f>
        <v>53996000</v>
      </c>
      <c r="D327" s="29">
        <f>SUM(D328)</f>
        <v>24100443.54</v>
      </c>
      <c r="E327" s="175">
        <f t="shared" si="23"/>
        <v>0.4463375720423735</v>
      </c>
      <c r="G327" s="101"/>
    </row>
    <row r="328" spans="1:5" ht="12.75">
      <c r="A328" s="193"/>
      <c r="B328" s="104" t="s">
        <v>127</v>
      </c>
      <c r="C328" s="194">
        <f>SUM(C329:C331)</f>
        <v>53996000</v>
      </c>
      <c r="D328" s="194">
        <f>SUM(D329:D331)</f>
        <v>24100443.54</v>
      </c>
      <c r="E328" s="204">
        <f t="shared" si="23"/>
        <v>0.4463375720423735</v>
      </c>
    </row>
    <row r="329" spans="1:5" ht="12.75">
      <c r="A329" s="131" t="s">
        <v>3</v>
      </c>
      <c r="B329" s="123" t="s">
        <v>172</v>
      </c>
      <c r="C329" s="195">
        <v>10000</v>
      </c>
      <c r="D329" s="195">
        <v>1909.73</v>
      </c>
      <c r="E329" s="183">
        <f t="shared" si="23"/>
        <v>0.190973</v>
      </c>
    </row>
    <row r="330" spans="1:5" ht="27" thickBot="1">
      <c r="A330" s="140" t="s">
        <v>227</v>
      </c>
      <c r="B330" s="125" t="s">
        <v>228</v>
      </c>
      <c r="C330" s="195">
        <v>50000</v>
      </c>
      <c r="D330" s="195">
        <v>36400.81</v>
      </c>
      <c r="E330" s="183">
        <f t="shared" si="23"/>
        <v>0.7280162</v>
      </c>
    </row>
    <row r="331" spans="1:5" ht="132">
      <c r="A331" s="138" t="s">
        <v>196</v>
      </c>
      <c r="B331" s="139" t="s">
        <v>279</v>
      </c>
      <c r="C331" s="195">
        <v>53936000</v>
      </c>
      <c r="D331" s="195">
        <v>24062133</v>
      </c>
      <c r="E331" s="183">
        <f t="shared" si="23"/>
        <v>0.4461237948679917</v>
      </c>
    </row>
    <row r="332" spans="1:5" ht="78.75">
      <c r="A332" s="106" t="s">
        <v>252</v>
      </c>
      <c r="B332" s="70" t="s">
        <v>253</v>
      </c>
      <c r="C332" s="29">
        <f>SUM(C333)</f>
        <v>17497494.84</v>
      </c>
      <c r="D332" s="29">
        <f>SUM(D333)</f>
        <v>9103083.729999999</v>
      </c>
      <c r="E332" s="175">
        <f t="shared" si="23"/>
        <v>0.5202506880693556</v>
      </c>
    </row>
    <row r="333" spans="1:5" ht="12.75">
      <c r="A333" s="193"/>
      <c r="B333" s="104" t="s">
        <v>127</v>
      </c>
      <c r="C333" s="194">
        <f>SUM(C334:C337)</f>
        <v>17497494.84</v>
      </c>
      <c r="D333" s="194">
        <f>SUM(D334:D337)</f>
        <v>9103083.729999999</v>
      </c>
      <c r="E333" s="204">
        <f t="shared" si="23"/>
        <v>0.5202506880693556</v>
      </c>
    </row>
    <row r="334" spans="1:5" ht="12.75">
      <c r="A334" s="131" t="s">
        <v>3</v>
      </c>
      <c r="B334" s="123" t="s">
        <v>172</v>
      </c>
      <c r="C334" s="132">
        <v>15000</v>
      </c>
      <c r="D334" s="132">
        <v>6343.67</v>
      </c>
      <c r="E334" s="169">
        <f>D334/C334</f>
        <v>0.42291133333333336</v>
      </c>
    </row>
    <row r="335" spans="1:5" ht="26.25">
      <c r="A335" s="130" t="s">
        <v>227</v>
      </c>
      <c r="B335" s="121" t="s">
        <v>228</v>
      </c>
      <c r="C335" s="132">
        <v>70000</v>
      </c>
      <c r="D335" s="132">
        <v>54731.85</v>
      </c>
      <c r="E335" s="169">
        <f t="shared" si="23"/>
        <v>0.7818835714285715</v>
      </c>
    </row>
    <row r="336" spans="1:5" ht="92.25">
      <c r="A336" s="131" t="s">
        <v>107</v>
      </c>
      <c r="B336" s="123" t="s">
        <v>203</v>
      </c>
      <c r="C336" s="132">
        <v>17152494.84</v>
      </c>
      <c r="D336" s="132">
        <v>8947327.84</v>
      </c>
      <c r="E336" s="169">
        <f t="shared" si="23"/>
        <v>0.5216341951104764</v>
      </c>
    </row>
    <row r="337" spans="1:5" ht="78.75">
      <c r="A337" s="138" t="s">
        <v>213</v>
      </c>
      <c r="B337" s="139" t="s">
        <v>255</v>
      </c>
      <c r="C337" s="195">
        <v>260000</v>
      </c>
      <c r="D337" s="195">
        <v>94680.37</v>
      </c>
      <c r="E337" s="169">
        <f t="shared" si="23"/>
        <v>0.3641552692307692</v>
      </c>
    </row>
    <row r="338" spans="1:5" ht="12.75">
      <c r="A338" s="106" t="s">
        <v>256</v>
      </c>
      <c r="B338" s="70" t="s">
        <v>257</v>
      </c>
      <c r="C338" s="29">
        <f>SUM(C339)</f>
        <v>0</v>
      </c>
      <c r="D338" s="29">
        <f>SUM(D339)</f>
        <v>6.48</v>
      </c>
      <c r="E338" s="175"/>
    </row>
    <row r="339" spans="1:5" ht="12.75">
      <c r="A339" s="193"/>
      <c r="B339" s="104" t="s">
        <v>127</v>
      </c>
      <c r="C339" s="194">
        <f>SUM(C340:C340)</f>
        <v>0</v>
      </c>
      <c r="D339" s="194">
        <f>SUM(D340:D340)</f>
        <v>6.48</v>
      </c>
      <c r="E339" s="204"/>
    </row>
    <row r="340" spans="1:5" s="196" customFormat="1" ht="78.75">
      <c r="A340" s="131" t="s">
        <v>213</v>
      </c>
      <c r="B340" s="123" t="s">
        <v>255</v>
      </c>
      <c r="C340" s="132">
        <v>0</v>
      </c>
      <c r="D340" s="132">
        <v>6.48</v>
      </c>
      <c r="E340" s="169"/>
    </row>
    <row r="341" spans="1:5" ht="12.75">
      <c r="A341" s="106" t="s">
        <v>258</v>
      </c>
      <c r="B341" s="70" t="s">
        <v>259</v>
      </c>
      <c r="C341" s="29">
        <f>SUM(C342)</f>
        <v>1542400</v>
      </c>
      <c r="D341" s="29">
        <f>SUM(D342)</f>
        <v>6180</v>
      </c>
      <c r="E341" s="175">
        <f aca="true" t="shared" si="24" ref="E341:E349">D341/C341</f>
        <v>0.004006742738589211</v>
      </c>
    </row>
    <row r="342" spans="1:5" ht="12.75">
      <c r="A342" s="193"/>
      <c r="B342" s="104" t="s">
        <v>127</v>
      </c>
      <c r="C342" s="194">
        <f>SUM(C343:C345)</f>
        <v>1542400</v>
      </c>
      <c r="D342" s="194">
        <f>SUM(D343:D345)</f>
        <v>6180</v>
      </c>
      <c r="E342" s="204">
        <f t="shared" si="24"/>
        <v>0.004006742738589211</v>
      </c>
    </row>
    <row r="343" spans="1:5" ht="12.75">
      <c r="A343" s="131" t="s">
        <v>3</v>
      </c>
      <c r="B343" s="123" t="s">
        <v>172</v>
      </c>
      <c r="C343" s="132">
        <v>100</v>
      </c>
      <c r="D343" s="132">
        <v>0</v>
      </c>
      <c r="E343" s="169">
        <f t="shared" si="24"/>
        <v>0</v>
      </c>
    </row>
    <row r="344" spans="1:5" ht="26.25">
      <c r="A344" s="131" t="s">
        <v>227</v>
      </c>
      <c r="B344" s="123" t="s">
        <v>228</v>
      </c>
      <c r="C344" s="132">
        <v>300</v>
      </c>
      <c r="D344" s="132">
        <v>0</v>
      </c>
      <c r="E344" s="169">
        <f t="shared" si="24"/>
        <v>0</v>
      </c>
    </row>
    <row r="345" spans="1:5" s="196" customFormat="1" ht="92.25">
      <c r="A345" s="131" t="s">
        <v>107</v>
      </c>
      <c r="B345" s="123" t="s">
        <v>203</v>
      </c>
      <c r="C345" s="132">
        <v>1542000</v>
      </c>
      <c r="D345" s="132">
        <v>6180</v>
      </c>
      <c r="E345" s="169">
        <f t="shared" si="24"/>
        <v>0.0040077821011673155</v>
      </c>
    </row>
    <row r="346" spans="1:5" ht="26.25">
      <c r="A346" s="106" t="s">
        <v>254</v>
      </c>
      <c r="B346" s="70" t="s">
        <v>261</v>
      </c>
      <c r="C346" s="29">
        <f>SUM(C347:C348)</f>
        <v>687200</v>
      </c>
      <c r="D346" s="29">
        <f>SUM(D347:D348)</f>
        <v>161068.01</v>
      </c>
      <c r="E346" s="175">
        <f t="shared" si="24"/>
        <v>0.2343830180442375</v>
      </c>
    </row>
    <row r="347" spans="1:5" ht="12.75">
      <c r="A347" s="193"/>
      <c r="B347" s="104" t="s">
        <v>127</v>
      </c>
      <c r="C347" s="194">
        <f>SUM(C349:C351)</f>
        <v>687200</v>
      </c>
      <c r="D347" s="194">
        <f>SUM(D349:D351)</f>
        <v>161068.01</v>
      </c>
      <c r="E347" s="204">
        <f t="shared" si="24"/>
        <v>0.2343830180442375</v>
      </c>
    </row>
    <row r="348" spans="1:5" ht="12.75">
      <c r="A348" s="193"/>
      <c r="B348" s="104" t="s">
        <v>128</v>
      </c>
      <c r="C348" s="194">
        <v>0</v>
      </c>
      <c r="D348" s="194">
        <v>0</v>
      </c>
      <c r="E348" s="204"/>
    </row>
    <row r="349" spans="1:5" ht="12.75">
      <c r="A349" s="131" t="s">
        <v>4</v>
      </c>
      <c r="B349" s="123" t="s">
        <v>96</v>
      </c>
      <c r="C349" s="147">
        <v>638600</v>
      </c>
      <c r="D349" s="147">
        <v>160681.45</v>
      </c>
      <c r="E349" s="169">
        <f t="shared" si="24"/>
        <v>0.2516151738177263</v>
      </c>
    </row>
    <row r="350" spans="1:5" ht="12.75">
      <c r="A350" s="131" t="s">
        <v>3</v>
      </c>
      <c r="B350" s="123" t="s">
        <v>172</v>
      </c>
      <c r="C350" s="147">
        <v>0</v>
      </c>
      <c r="D350" s="147">
        <v>386.56</v>
      </c>
      <c r="E350" s="169"/>
    </row>
    <row r="351" spans="1:5" ht="66" thickBot="1">
      <c r="A351" s="140" t="s">
        <v>24</v>
      </c>
      <c r="B351" s="125" t="s">
        <v>260</v>
      </c>
      <c r="C351" s="145">
        <v>48600</v>
      </c>
      <c r="D351" s="145">
        <v>0</v>
      </c>
      <c r="E351" s="169">
        <f aca="true" t="shared" si="25" ref="E351:E362">D351/C351</f>
        <v>0</v>
      </c>
    </row>
    <row r="352" spans="1:5" ht="27" thickBot="1">
      <c r="A352" s="216" t="s">
        <v>323</v>
      </c>
      <c r="B352" s="144" t="s">
        <v>324</v>
      </c>
      <c r="C352" s="185">
        <f>SUM(C353)</f>
        <v>300</v>
      </c>
      <c r="D352" s="185">
        <f>SUM(D353)</f>
        <v>355.85</v>
      </c>
      <c r="E352" s="186">
        <f t="shared" si="25"/>
        <v>1.1861666666666668</v>
      </c>
    </row>
    <row r="353" spans="1:5" ht="12.75">
      <c r="A353" s="210"/>
      <c r="B353" s="213" t="s">
        <v>127</v>
      </c>
      <c r="C353" s="214">
        <f>SUM(C354:C354)</f>
        <v>300</v>
      </c>
      <c r="D353" s="214">
        <f>SUM(D354:D354)</f>
        <v>355.85</v>
      </c>
      <c r="E353" s="215">
        <f t="shared" si="25"/>
        <v>1.1861666666666668</v>
      </c>
    </row>
    <row r="354" spans="1:5" ht="39.75" thickBot="1">
      <c r="A354" s="131" t="s">
        <v>325</v>
      </c>
      <c r="B354" s="123" t="s">
        <v>326</v>
      </c>
      <c r="C354" s="147">
        <v>300</v>
      </c>
      <c r="D354" s="147">
        <v>355.85</v>
      </c>
      <c r="E354" s="169">
        <f t="shared" si="25"/>
        <v>1.1861666666666668</v>
      </c>
    </row>
    <row r="355" spans="1:5" ht="159" thickBot="1">
      <c r="A355" s="216" t="s">
        <v>283</v>
      </c>
      <c r="B355" s="144" t="s">
        <v>284</v>
      </c>
      <c r="C355" s="185">
        <f>SUM(C356)</f>
        <v>134000</v>
      </c>
      <c r="D355" s="185">
        <f>SUM(D356)</f>
        <v>106500</v>
      </c>
      <c r="E355" s="186">
        <f t="shared" si="25"/>
        <v>0.7947761194029851</v>
      </c>
    </row>
    <row r="356" spans="1:5" ht="12.75">
      <c r="A356" s="210"/>
      <c r="B356" s="213" t="s">
        <v>127</v>
      </c>
      <c r="C356" s="214">
        <f>SUM(C357)</f>
        <v>134000</v>
      </c>
      <c r="D356" s="214">
        <f>SUM(D357)</f>
        <v>106500</v>
      </c>
      <c r="E356" s="215">
        <f t="shared" si="25"/>
        <v>0.7947761194029851</v>
      </c>
    </row>
    <row r="357" spans="1:5" s="196" customFormat="1" ht="93" thickBot="1">
      <c r="A357" s="131" t="s">
        <v>107</v>
      </c>
      <c r="B357" s="123" t="s">
        <v>203</v>
      </c>
      <c r="C357" s="132">
        <v>134000</v>
      </c>
      <c r="D357" s="132">
        <v>106500</v>
      </c>
      <c r="E357" s="169">
        <f t="shared" si="25"/>
        <v>0.7947761194029851</v>
      </c>
    </row>
    <row r="358" spans="1:5" s="2" customFormat="1" ht="27" thickBot="1">
      <c r="A358" s="14" t="s">
        <v>89</v>
      </c>
      <c r="B358" s="61" t="s">
        <v>90</v>
      </c>
      <c r="C358" s="21">
        <f>SUM(C359:C360)</f>
        <v>20659178.8</v>
      </c>
      <c r="D358" s="21">
        <f>SUM(D359:D360)</f>
        <v>11809525.469999999</v>
      </c>
      <c r="E358" s="172">
        <f t="shared" si="25"/>
        <v>0.5716357646316512</v>
      </c>
    </row>
    <row r="359" spans="1:7" s="2" customFormat="1" ht="12.75">
      <c r="A359" s="76"/>
      <c r="B359" s="222" t="s">
        <v>127</v>
      </c>
      <c r="C359" s="78">
        <f>SUM(C362,C368,C373,C382,C388,C391,C397,C394,C377)</f>
        <v>15450776</v>
      </c>
      <c r="D359" s="78">
        <f>SUM(D362,D368,D373,D382,D388,D391,D397,D394,D377)</f>
        <v>9864151.36</v>
      </c>
      <c r="E359" s="223">
        <f t="shared" si="25"/>
        <v>0.638424332861987</v>
      </c>
      <c r="G359" s="234"/>
    </row>
    <row r="360" spans="1:5" s="2" customFormat="1" ht="12.75">
      <c r="A360" s="72"/>
      <c r="B360" s="104" t="s">
        <v>128</v>
      </c>
      <c r="C360" s="74">
        <f>SUM(C378,C383,C398,C369)</f>
        <v>5208402.800000001</v>
      </c>
      <c r="D360" s="74">
        <f>SUM(D378,D383,D398,D369)</f>
        <v>1945374.11</v>
      </c>
      <c r="E360" s="157">
        <f t="shared" si="25"/>
        <v>0.3735068474350716</v>
      </c>
    </row>
    <row r="361" spans="1:5" s="1" customFormat="1" ht="12.75">
      <c r="A361" s="51" t="s">
        <v>154</v>
      </c>
      <c r="B361" s="65" t="s">
        <v>155</v>
      </c>
      <c r="C361" s="26">
        <f>SUM(C363:C366)</f>
        <v>12263715</v>
      </c>
      <c r="D361" s="26">
        <f>SUM(D363:D366)</f>
        <v>6347186.069999998</v>
      </c>
      <c r="E361" s="158">
        <f t="shared" si="25"/>
        <v>0.5175581844490025</v>
      </c>
    </row>
    <row r="362" spans="1:5" s="2" customFormat="1" ht="12.75">
      <c r="A362" s="37"/>
      <c r="B362" s="57" t="s">
        <v>127</v>
      </c>
      <c r="C362" s="36">
        <f>SUM(C363:C366)</f>
        <v>12263715</v>
      </c>
      <c r="D362" s="36">
        <f>SUM(D363:D366)</f>
        <v>6347186.069999998</v>
      </c>
      <c r="E362" s="157">
        <f t="shared" si="25"/>
        <v>0.5175581844490025</v>
      </c>
    </row>
    <row r="363" spans="1:5" ht="52.5">
      <c r="A363" s="43" t="s">
        <v>140</v>
      </c>
      <c r="B363" s="64" t="s">
        <v>165</v>
      </c>
      <c r="C363" s="18">
        <v>12245715</v>
      </c>
      <c r="D363" s="18">
        <v>6330855.14</v>
      </c>
      <c r="E363" s="161">
        <f>D363/C363</f>
        <v>0.5169853405864827</v>
      </c>
    </row>
    <row r="364" spans="1:5" s="2" customFormat="1" ht="39">
      <c r="A364" s="131" t="s">
        <v>225</v>
      </c>
      <c r="B364" s="123" t="s">
        <v>226</v>
      </c>
      <c r="C364" s="19">
        <v>8000</v>
      </c>
      <c r="D364" s="19">
        <v>6847.6</v>
      </c>
      <c r="E364" s="165">
        <f>D364/C364</f>
        <v>0.8559500000000001</v>
      </c>
    </row>
    <row r="365" spans="1:5" ht="39">
      <c r="A365" s="49" t="s">
        <v>10</v>
      </c>
      <c r="B365" s="68" t="s">
        <v>170</v>
      </c>
      <c r="C365" s="20">
        <v>10000</v>
      </c>
      <c r="D365" s="20">
        <v>9723.27</v>
      </c>
      <c r="E365" s="165">
        <f>D365/C365</f>
        <v>0.972327</v>
      </c>
    </row>
    <row r="366" spans="1:5" ht="12.75">
      <c r="A366" s="130" t="s">
        <v>221</v>
      </c>
      <c r="B366" s="121" t="s">
        <v>222</v>
      </c>
      <c r="C366" s="20">
        <v>0</v>
      </c>
      <c r="D366" s="20">
        <v>-239.94</v>
      </c>
      <c r="E366" s="165"/>
    </row>
    <row r="367" spans="1:5" s="1" customFormat="1" ht="27" thickBot="1">
      <c r="A367" s="113" t="s">
        <v>168</v>
      </c>
      <c r="B367" s="87" t="s">
        <v>169</v>
      </c>
      <c r="C367" s="88">
        <f>SUM(C368:C369)</f>
        <v>330000</v>
      </c>
      <c r="D367" s="88">
        <f>SUM(D368:D369)</f>
        <v>334163.92000000004</v>
      </c>
      <c r="E367" s="163">
        <f>D367/C367</f>
        <v>1.0126179393939396</v>
      </c>
    </row>
    <row r="368" spans="1:5" s="2" customFormat="1" ht="12.75">
      <c r="A368" s="76"/>
      <c r="B368" s="77" t="s">
        <v>127</v>
      </c>
      <c r="C368" s="78">
        <f>SUM(C370)</f>
        <v>0</v>
      </c>
      <c r="D368" s="78">
        <f>SUM(D370)</f>
        <v>10.84</v>
      </c>
      <c r="E368" s="164"/>
    </row>
    <row r="369" spans="1:5" s="2" customFormat="1" ht="12.75">
      <c r="A369" s="72"/>
      <c r="B369" s="73" t="s">
        <v>128</v>
      </c>
      <c r="C369" s="82">
        <f>SUM(C371)</f>
        <v>330000</v>
      </c>
      <c r="D369" s="82">
        <f>SUM(D371)</f>
        <v>334153.08</v>
      </c>
      <c r="E369" s="156">
        <f>D369/C369</f>
        <v>1.012585090909091</v>
      </c>
    </row>
    <row r="370" spans="1:5" s="2" customFormat="1" ht="12.75">
      <c r="A370" s="131" t="s">
        <v>3</v>
      </c>
      <c r="B370" s="123" t="s">
        <v>172</v>
      </c>
      <c r="C370" s="147">
        <v>0</v>
      </c>
      <c r="D370" s="147">
        <v>10.84</v>
      </c>
      <c r="E370" s="156"/>
    </row>
    <row r="371" spans="1:5" s="2" customFormat="1" ht="119.25" thickBot="1">
      <c r="A371" s="140" t="s">
        <v>262</v>
      </c>
      <c r="B371" s="125" t="s">
        <v>240</v>
      </c>
      <c r="C371" s="145">
        <v>330000</v>
      </c>
      <c r="D371" s="145">
        <v>334153.08</v>
      </c>
      <c r="E371" s="166">
        <f>D371/C371</f>
        <v>1.012585090909091</v>
      </c>
    </row>
    <row r="372" spans="1:5" s="1" customFormat="1" ht="26.25">
      <c r="A372" s="41" t="s">
        <v>141</v>
      </c>
      <c r="B372" s="62" t="s">
        <v>142</v>
      </c>
      <c r="C372" s="25">
        <f>SUM(C373)</f>
        <v>340000</v>
      </c>
      <c r="D372" s="25">
        <f>SUM(D373)</f>
        <v>220275.2</v>
      </c>
      <c r="E372" s="162">
        <f aca="true" t="shared" si="26" ref="E372:E385">D372/C372</f>
        <v>0.6478682352941176</v>
      </c>
    </row>
    <row r="373" spans="1:5" s="2" customFormat="1" ht="12.75">
      <c r="A373" s="37"/>
      <c r="B373" s="57" t="s">
        <v>127</v>
      </c>
      <c r="C373" s="36">
        <f>SUM(C374:C375)</f>
        <v>340000</v>
      </c>
      <c r="D373" s="36">
        <f>SUM(D374:D375)</f>
        <v>220275.2</v>
      </c>
      <c r="E373" s="157">
        <f t="shared" si="26"/>
        <v>0.6478682352941176</v>
      </c>
    </row>
    <row r="374" spans="1:5" ht="12.75">
      <c r="A374" s="39" t="s">
        <v>143</v>
      </c>
      <c r="B374" s="59" t="s">
        <v>144</v>
      </c>
      <c r="C374" s="18">
        <v>340000</v>
      </c>
      <c r="D374" s="18">
        <v>219718.2</v>
      </c>
      <c r="E374" s="161">
        <f t="shared" si="26"/>
        <v>0.6462300000000001</v>
      </c>
    </row>
    <row r="375" spans="1:5" ht="39">
      <c r="A375" s="49" t="s">
        <v>10</v>
      </c>
      <c r="B375" s="68" t="s">
        <v>170</v>
      </c>
      <c r="C375" s="20">
        <v>0</v>
      </c>
      <c r="D375" s="20">
        <v>557</v>
      </c>
      <c r="E375" s="174"/>
    </row>
    <row r="376" spans="1:5" s="1" customFormat="1" ht="26.25">
      <c r="A376" s="51" t="s">
        <v>271</v>
      </c>
      <c r="B376" s="65" t="s">
        <v>272</v>
      </c>
      <c r="C376" s="26">
        <f>SUM(C379:C380)</f>
        <v>3853897.58</v>
      </c>
      <c r="D376" s="26">
        <f>SUM(D379:D380)</f>
        <v>1261196.58</v>
      </c>
      <c r="E376" s="158">
        <f>D376/C376</f>
        <v>0.3272522307144447</v>
      </c>
    </row>
    <row r="377" spans="1:5" s="2" customFormat="1" ht="12.75">
      <c r="A377" s="37"/>
      <c r="B377" s="57" t="s">
        <v>127</v>
      </c>
      <c r="C377" s="36">
        <f>SUM(C379)</f>
        <v>0</v>
      </c>
      <c r="D377" s="36">
        <f>SUM(D379)</f>
        <v>9.23</v>
      </c>
      <c r="E377" s="157"/>
    </row>
    <row r="378" spans="1:5" s="2" customFormat="1" ht="12.75">
      <c r="A378" s="37"/>
      <c r="B378" s="104" t="s">
        <v>128</v>
      </c>
      <c r="C378" s="36">
        <f>SUM(C380)</f>
        <v>3853897.58</v>
      </c>
      <c r="D378" s="36">
        <f>SUM(D380)</f>
        <v>1261187.35</v>
      </c>
      <c r="E378" s="157">
        <f>D378/C378</f>
        <v>0.3272498357364235</v>
      </c>
    </row>
    <row r="379" spans="1:5" s="2" customFormat="1" ht="12.75">
      <c r="A379" s="131" t="s">
        <v>3</v>
      </c>
      <c r="B379" s="123" t="s">
        <v>172</v>
      </c>
      <c r="C379" s="147">
        <v>0</v>
      </c>
      <c r="D379" s="147">
        <v>9.23</v>
      </c>
      <c r="E379" s="156"/>
    </row>
    <row r="380" spans="1:5" ht="118.5">
      <c r="A380" s="131" t="s">
        <v>262</v>
      </c>
      <c r="B380" s="123" t="s">
        <v>240</v>
      </c>
      <c r="C380" s="18">
        <v>3853897.58</v>
      </c>
      <c r="D380" s="18">
        <v>1261187.35</v>
      </c>
      <c r="E380" s="161">
        <f>D380/C380</f>
        <v>0.3272498357364235</v>
      </c>
    </row>
    <row r="381" spans="1:5" s="1" customFormat="1" ht="12.75">
      <c r="A381" s="48" t="s">
        <v>91</v>
      </c>
      <c r="B381" s="63" t="s">
        <v>92</v>
      </c>
      <c r="C381" s="26">
        <f>SUM(C382:C383)</f>
        <v>362114.22</v>
      </c>
      <c r="D381" s="26">
        <f>SUM(D382:D383)</f>
        <v>147438.5</v>
      </c>
      <c r="E381" s="158">
        <f t="shared" si="26"/>
        <v>0.40716020486574656</v>
      </c>
    </row>
    <row r="382" spans="1:5" s="2" customFormat="1" ht="12.75">
      <c r="A382" s="37"/>
      <c r="B382" s="57" t="s">
        <v>127</v>
      </c>
      <c r="C382" s="36">
        <f>SUM(C384:C385)</f>
        <v>296609</v>
      </c>
      <c r="D382" s="36">
        <f>SUM(D384:D385)</f>
        <v>81933.28</v>
      </c>
      <c r="E382" s="157">
        <f t="shared" si="26"/>
        <v>0.27623329029125887</v>
      </c>
    </row>
    <row r="383" spans="1:5" s="2" customFormat="1" ht="12.75">
      <c r="A383" s="37"/>
      <c r="B383" s="104" t="s">
        <v>128</v>
      </c>
      <c r="C383" s="36">
        <f>SUM(C386)</f>
        <v>65505.22</v>
      </c>
      <c r="D383" s="36">
        <f>SUM(D386)</f>
        <v>65505.22</v>
      </c>
      <c r="E383" s="157">
        <f>D383/C383</f>
        <v>1</v>
      </c>
    </row>
    <row r="384" spans="1:5" s="2" customFormat="1" ht="13.5" thickBot="1">
      <c r="A384" s="52" t="s">
        <v>1</v>
      </c>
      <c r="B384" s="125" t="s">
        <v>95</v>
      </c>
      <c r="C384" s="53">
        <v>4000</v>
      </c>
      <c r="D384" s="53">
        <v>1850</v>
      </c>
      <c r="E384" s="166">
        <f t="shared" si="26"/>
        <v>0.4625</v>
      </c>
    </row>
    <row r="385" spans="1:5" s="2" customFormat="1" ht="92.25">
      <c r="A385" s="49" t="s">
        <v>163</v>
      </c>
      <c r="B385" s="121" t="s">
        <v>205</v>
      </c>
      <c r="C385" s="20">
        <v>292609</v>
      </c>
      <c r="D385" s="20">
        <v>80083.28</v>
      </c>
      <c r="E385" s="159">
        <f t="shared" si="26"/>
        <v>0.2736870021086159</v>
      </c>
    </row>
    <row r="386" spans="1:5" s="2" customFormat="1" ht="79.5" thickBot="1">
      <c r="A386" s="140" t="s">
        <v>273</v>
      </c>
      <c r="B386" s="125" t="s">
        <v>274</v>
      </c>
      <c r="C386" s="53">
        <v>65505.22</v>
      </c>
      <c r="D386" s="53">
        <v>65505.22</v>
      </c>
      <c r="E386" s="159">
        <f>D386/C386</f>
        <v>1</v>
      </c>
    </row>
    <row r="387" spans="1:5" ht="12.75">
      <c r="A387" s="220" t="s">
        <v>275</v>
      </c>
      <c r="B387" s="221" t="s">
        <v>276</v>
      </c>
      <c r="C387" s="119">
        <f>SUM(C388)</f>
        <v>0</v>
      </c>
      <c r="D387" s="119">
        <f>SUM(D388)</f>
        <v>4660.75</v>
      </c>
      <c r="E387" s="170"/>
    </row>
    <row r="388" spans="1:5" ht="12.75">
      <c r="A388" s="37"/>
      <c r="B388" s="57" t="s">
        <v>127</v>
      </c>
      <c r="C388" s="36">
        <f>SUM(C389:C389)</f>
        <v>0</v>
      </c>
      <c r="D388" s="36">
        <f>SUM(D389:D389)</f>
        <v>4660.75</v>
      </c>
      <c r="E388" s="157"/>
    </row>
    <row r="389" spans="1:5" ht="13.5" thickBot="1">
      <c r="A389" s="131" t="s">
        <v>237</v>
      </c>
      <c r="B389" s="59" t="s">
        <v>96</v>
      </c>
      <c r="C389" s="18">
        <v>0</v>
      </c>
      <c r="D389" s="18">
        <v>4660.75</v>
      </c>
      <c r="E389" s="161"/>
    </row>
    <row r="390" spans="1:5" ht="52.5">
      <c r="A390" s="146" t="s">
        <v>148</v>
      </c>
      <c r="B390" s="118" t="s">
        <v>149</v>
      </c>
      <c r="C390" s="119">
        <f>SUM(C391)</f>
        <v>2500000</v>
      </c>
      <c r="D390" s="119">
        <f>SUM(D391)</f>
        <v>3205244.45</v>
      </c>
      <c r="E390" s="170">
        <f>D390/C390</f>
        <v>1.28209778</v>
      </c>
    </row>
    <row r="391" spans="1:5" ht="12.75">
      <c r="A391" s="37"/>
      <c r="B391" s="57" t="s">
        <v>127</v>
      </c>
      <c r="C391" s="36">
        <f>SUM(C392:C392)</f>
        <v>2500000</v>
      </c>
      <c r="D391" s="36">
        <f>SUM(D392:D392)</f>
        <v>3205244.45</v>
      </c>
      <c r="E391" s="157">
        <f>D391/C391</f>
        <v>1.28209778</v>
      </c>
    </row>
    <row r="392" spans="1:5" ht="13.5" thickBot="1">
      <c r="A392" s="39" t="s">
        <v>4</v>
      </c>
      <c r="B392" s="59" t="s">
        <v>96</v>
      </c>
      <c r="C392" s="18">
        <v>2500000</v>
      </c>
      <c r="D392" s="18">
        <v>3205244.45</v>
      </c>
      <c r="E392" s="161">
        <f>D392/C392</f>
        <v>1.28209778</v>
      </c>
    </row>
    <row r="393" spans="1:5" ht="26.25">
      <c r="A393" s="220" t="s">
        <v>285</v>
      </c>
      <c r="B393" s="221" t="s">
        <v>287</v>
      </c>
      <c r="C393" s="119">
        <f>SUM(C394)</f>
        <v>50452</v>
      </c>
      <c r="D393" s="119">
        <f>SUM(D394)</f>
        <v>0</v>
      </c>
      <c r="E393" s="170">
        <f>D393/C393</f>
        <v>0</v>
      </c>
    </row>
    <row r="394" spans="1:5" ht="12.75">
      <c r="A394" s="37"/>
      <c r="B394" s="57" t="s">
        <v>127</v>
      </c>
      <c r="C394" s="36">
        <f>SUM(C395:C395)</f>
        <v>50452</v>
      </c>
      <c r="D394" s="36">
        <f>SUM(D395:D395)</f>
        <v>0</v>
      </c>
      <c r="E394" s="157">
        <f>D394/C394</f>
        <v>0</v>
      </c>
    </row>
    <row r="395" spans="1:5" ht="79.5" thickBot="1">
      <c r="A395" s="131" t="s">
        <v>286</v>
      </c>
      <c r="B395" s="123" t="s">
        <v>288</v>
      </c>
      <c r="C395" s="18">
        <v>50452</v>
      </c>
      <c r="D395" s="18">
        <v>0</v>
      </c>
      <c r="E395" s="161">
        <f>D395/C395</f>
        <v>0</v>
      </c>
    </row>
    <row r="396" spans="1:5" ht="13.5" thickBot="1">
      <c r="A396" s="148" t="s">
        <v>224</v>
      </c>
      <c r="B396" s="149" t="s">
        <v>29</v>
      </c>
      <c r="C396" s="150">
        <f>SUM(C397:C398)</f>
        <v>959000</v>
      </c>
      <c r="D396" s="150">
        <f>SUM(D397:D398)</f>
        <v>289360</v>
      </c>
      <c r="E396" s="273">
        <f>D396/C396</f>
        <v>0.30173096976016683</v>
      </c>
    </row>
    <row r="397" spans="1:5" ht="12.75">
      <c r="A397" s="76"/>
      <c r="B397" s="77" t="s">
        <v>127</v>
      </c>
      <c r="C397" s="78">
        <f>SUM(C399,C402,C403)</f>
        <v>0</v>
      </c>
      <c r="D397" s="78">
        <f>SUM(D399,D402,D403)</f>
        <v>4831.54</v>
      </c>
      <c r="E397" s="156"/>
    </row>
    <row r="398" spans="1:5" s="2" customFormat="1" ht="12.75">
      <c r="A398" s="72"/>
      <c r="B398" s="73" t="s">
        <v>128</v>
      </c>
      <c r="C398" s="82">
        <f>SUM(C404,C401,C400)</f>
        <v>959000</v>
      </c>
      <c r="D398" s="82">
        <f>SUM(D404,D401,D400)</f>
        <v>284528.46</v>
      </c>
      <c r="E398" s="156">
        <f>D398/C398</f>
        <v>0.2966928675703858</v>
      </c>
    </row>
    <row r="399" spans="1:5" ht="12.75">
      <c r="A399" s="39" t="s">
        <v>4</v>
      </c>
      <c r="B399" s="59" t="s">
        <v>96</v>
      </c>
      <c r="C399" s="18">
        <v>0</v>
      </c>
      <c r="D399" s="18">
        <v>3702.99</v>
      </c>
      <c r="E399" s="206"/>
    </row>
    <row r="400" spans="1:5" ht="26.25">
      <c r="A400" s="130" t="s">
        <v>327</v>
      </c>
      <c r="B400" s="121" t="s">
        <v>328</v>
      </c>
      <c r="C400" s="20">
        <v>0</v>
      </c>
      <c r="D400" s="20">
        <v>284528.46</v>
      </c>
      <c r="E400" s="206"/>
    </row>
    <row r="401" spans="1:5" ht="26.25">
      <c r="A401" s="130" t="s">
        <v>289</v>
      </c>
      <c r="B401" s="121" t="s">
        <v>290</v>
      </c>
      <c r="C401" s="218">
        <v>889000</v>
      </c>
      <c r="D401" s="218">
        <v>0</v>
      </c>
      <c r="E401" s="206">
        <f>D401/C401</f>
        <v>0</v>
      </c>
    </row>
    <row r="402" spans="1:5" ht="12.75">
      <c r="A402" s="130" t="s">
        <v>3</v>
      </c>
      <c r="B402" s="121" t="s">
        <v>172</v>
      </c>
      <c r="C402" s="218">
        <v>0</v>
      </c>
      <c r="D402" s="218">
        <v>0.77</v>
      </c>
      <c r="E402" s="206"/>
    </row>
    <row r="403" spans="1:5" ht="12.75">
      <c r="A403" s="130" t="s">
        <v>1</v>
      </c>
      <c r="B403" s="121" t="s">
        <v>95</v>
      </c>
      <c r="C403" s="218">
        <v>0</v>
      </c>
      <c r="D403" s="218">
        <v>1127.78</v>
      </c>
      <c r="E403" s="206"/>
    </row>
    <row r="404" spans="1:5" ht="79.5" thickBot="1">
      <c r="A404" s="130" t="s">
        <v>329</v>
      </c>
      <c r="B404" s="121" t="s">
        <v>330</v>
      </c>
      <c r="C404" s="205">
        <v>70000</v>
      </c>
      <c r="D404" s="205">
        <v>0</v>
      </c>
      <c r="E404" s="206">
        <f aca="true" t="shared" si="27" ref="E404:E413">D404/C404</f>
        <v>0</v>
      </c>
    </row>
    <row r="405" spans="1:5" s="2" customFormat="1" ht="27" thickBot="1">
      <c r="A405" s="14" t="s">
        <v>93</v>
      </c>
      <c r="B405" s="61" t="s">
        <v>94</v>
      </c>
      <c r="C405" s="21">
        <f>SUM(C406:C407)</f>
        <v>102707.79999999999</v>
      </c>
      <c r="D405" s="21">
        <f>SUM(D406:D407)</f>
        <v>222794.22000000003</v>
      </c>
      <c r="E405" s="172">
        <f t="shared" si="27"/>
        <v>2.1692044810618087</v>
      </c>
    </row>
    <row r="406" spans="1:5" s="2" customFormat="1" ht="12.75">
      <c r="A406" s="37"/>
      <c r="B406" s="57" t="s">
        <v>127</v>
      </c>
      <c r="C406" s="36">
        <f>SUM(C412,C419,C409,)</f>
        <v>102707.79999999999</v>
      </c>
      <c r="D406" s="36">
        <f>SUM(D412,D419,D409,)</f>
        <v>121569.00000000001</v>
      </c>
      <c r="E406" s="157">
        <f t="shared" si="27"/>
        <v>1.1836394120018152</v>
      </c>
    </row>
    <row r="407" spans="1:7" s="2" customFormat="1" ht="12.75">
      <c r="A407" s="72"/>
      <c r="B407" s="104" t="s">
        <v>128</v>
      </c>
      <c r="C407" s="74">
        <f>SUM(C424)</f>
        <v>0</v>
      </c>
      <c r="D407" s="74">
        <f>SUM(D424)</f>
        <v>101225.22</v>
      </c>
      <c r="E407" s="157"/>
      <c r="G407" s="234"/>
    </row>
    <row r="408" spans="1:5" s="1" customFormat="1" ht="26.25">
      <c r="A408" s="106" t="s">
        <v>298</v>
      </c>
      <c r="B408" s="70" t="s">
        <v>299</v>
      </c>
      <c r="C408" s="25">
        <f>SUM(C409:C409)</f>
        <v>0</v>
      </c>
      <c r="D408" s="25">
        <f>SUM(D409:D409)</f>
        <v>199.92</v>
      </c>
      <c r="E408" s="162"/>
    </row>
    <row r="409" spans="1:5" s="2" customFormat="1" ht="12.75">
      <c r="A409" s="37"/>
      <c r="B409" s="57" t="s">
        <v>127</v>
      </c>
      <c r="C409" s="36">
        <f>SUM(C410:C410)</f>
        <v>0</v>
      </c>
      <c r="D409" s="36">
        <f>SUM(D410:D410)</f>
        <v>199.92</v>
      </c>
      <c r="E409" s="157"/>
    </row>
    <row r="410" spans="1:5" s="3" customFormat="1" ht="12.75">
      <c r="A410" s="130" t="s">
        <v>241</v>
      </c>
      <c r="B410" s="121" t="s">
        <v>100</v>
      </c>
      <c r="C410" s="20">
        <v>0</v>
      </c>
      <c r="D410" s="20">
        <v>199.92</v>
      </c>
      <c r="E410" s="159"/>
    </row>
    <row r="411" spans="1:5" s="1" customFormat="1" ht="26.25">
      <c r="A411" s="51" t="s">
        <v>158</v>
      </c>
      <c r="B411" s="65" t="s">
        <v>159</v>
      </c>
      <c r="C411" s="26">
        <f>SUM(C412:C412)</f>
        <v>77707.79999999999</v>
      </c>
      <c r="D411" s="26">
        <f>SUM(D412:D412)</f>
        <v>88109.73000000001</v>
      </c>
      <c r="E411" s="158">
        <f t="shared" si="27"/>
        <v>1.1338595353362213</v>
      </c>
    </row>
    <row r="412" spans="1:5" s="2" customFormat="1" ht="12.75">
      <c r="A412" s="37"/>
      <c r="B412" s="57" t="s">
        <v>127</v>
      </c>
      <c r="C412" s="36">
        <f>SUM(C413:C417)</f>
        <v>77707.79999999999</v>
      </c>
      <c r="D412" s="36">
        <f>SUM(D413:D417)</f>
        <v>88109.73000000001</v>
      </c>
      <c r="E412" s="157">
        <f t="shared" si="27"/>
        <v>1.1338595353362213</v>
      </c>
    </row>
    <row r="413" spans="1:5" s="3" customFormat="1" ht="92.25">
      <c r="A413" s="40" t="s">
        <v>2</v>
      </c>
      <c r="B413" s="60" t="s">
        <v>173</v>
      </c>
      <c r="C413" s="20">
        <v>52346.88</v>
      </c>
      <c r="D413" s="20">
        <v>43376.05</v>
      </c>
      <c r="E413" s="159">
        <f t="shared" si="27"/>
        <v>0.8286272266847614</v>
      </c>
    </row>
    <row r="414" spans="1:5" s="3" customFormat="1" ht="12.75">
      <c r="A414" s="130" t="s">
        <v>25</v>
      </c>
      <c r="B414" s="121" t="s">
        <v>100</v>
      </c>
      <c r="C414" s="20">
        <v>0</v>
      </c>
      <c r="D414" s="20">
        <v>34920.42</v>
      </c>
      <c r="E414" s="159"/>
    </row>
    <row r="415" spans="1:5" s="3" customFormat="1" ht="12.75">
      <c r="A415" s="130" t="s">
        <v>3</v>
      </c>
      <c r="B415" s="121" t="s">
        <v>216</v>
      </c>
      <c r="C415" s="20">
        <v>0</v>
      </c>
      <c r="D415" s="20">
        <v>103.88</v>
      </c>
      <c r="E415" s="159"/>
    </row>
    <row r="416" spans="1:5" s="3" customFormat="1" ht="26.25">
      <c r="A416" s="130" t="s">
        <v>237</v>
      </c>
      <c r="B416" s="121" t="s">
        <v>238</v>
      </c>
      <c r="C416" s="20">
        <v>0</v>
      </c>
      <c r="D416" s="20">
        <v>9709.38</v>
      </c>
      <c r="E416" s="159"/>
    </row>
    <row r="417" spans="1:5" s="2" customFormat="1" ht="13.5" thickBot="1">
      <c r="A417" s="52" t="s">
        <v>1</v>
      </c>
      <c r="B417" s="71" t="s">
        <v>95</v>
      </c>
      <c r="C417" s="53">
        <v>25360.92</v>
      </c>
      <c r="D417" s="53">
        <v>0</v>
      </c>
      <c r="E417" s="166">
        <f>D417/C417</f>
        <v>0</v>
      </c>
    </row>
    <row r="418" spans="1:5" ht="13.5" thickBot="1">
      <c r="A418" s="109" t="s">
        <v>136</v>
      </c>
      <c r="B418" s="110" t="s">
        <v>137</v>
      </c>
      <c r="C418" s="111">
        <f>SUM(C419)</f>
        <v>25000</v>
      </c>
      <c r="D418" s="111">
        <f>SUM(D419)</f>
        <v>33259.35</v>
      </c>
      <c r="E418" s="178">
        <f>D418/C418</f>
        <v>1.330374</v>
      </c>
    </row>
    <row r="419" spans="1:5" s="2" customFormat="1" ht="12.75">
      <c r="A419" s="76"/>
      <c r="B419" s="77" t="s">
        <v>127</v>
      </c>
      <c r="C419" s="78">
        <f>SUM(C420:C422)</f>
        <v>25000</v>
      </c>
      <c r="D419" s="78">
        <f>SUM(D420:D422)</f>
        <v>33259.35</v>
      </c>
      <c r="E419" s="164">
        <f>D419/C419</f>
        <v>1.330374</v>
      </c>
    </row>
    <row r="420" spans="1:5" s="2" customFormat="1" ht="39">
      <c r="A420" s="138" t="s">
        <v>10</v>
      </c>
      <c r="B420" s="139" t="s">
        <v>170</v>
      </c>
      <c r="C420" s="238">
        <v>0</v>
      </c>
      <c r="D420" s="238">
        <v>88</v>
      </c>
      <c r="E420" s="239"/>
    </row>
    <row r="421" spans="1:5" s="2" customFormat="1" ht="82.5">
      <c r="A421" s="91" t="s">
        <v>0</v>
      </c>
      <c r="B421" s="92" t="s">
        <v>280</v>
      </c>
      <c r="C421" s="94">
        <v>25000</v>
      </c>
      <c r="D421" s="94">
        <v>25000</v>
      </c>
      <c r="E421" s="179">
        <f>D421/C421</f>
        <v>1</v>
      </c>
    </row>
    <row r="422" spans="1:5" s="2" customFormat="1" ht="39">
      <c r="A422" s="138" t="s">
        <v>241</v>
      </c>
      <c r="B422" s="139" t="s">
        <v>242</v>
      </c>
      <c r="C422" s="143">
        <v>0</v>
      </c>
      <c r="D422" s="143">
        <v>8171.35</v>
      </c>
      <c r="E422" s="237"/>
    </row>
    <row r="423" spans="1:5" ht="12.75">
      <c r="A423" s="51" t="s">
        <v>277</v>
      </c>
      <c r="B423" s="65" t="s">
        <v>29</v>
      </c>
      <c r="C423" s="27">
        <f>SUM(C424:C424)</f>
        <v>0</v>
      </c>
      <c r="D423" s="27">
        <f>SUM(D424:D424)</f>
        <v>101225.22</v>
      </c>
      <c r="E423" s="168"/>
    </row>
    <row r="424" spans="1:5" s="2" customFormat="1" ht="12.75">
      <c r="A424" s="72"/>
      <c r="B424" s="73" t="s">
        <v>128</v>
      </c>
      <c r="C424" s="82">
        <f>SUM(C425)</f>
        <v>0</v>
      </c>
      <c r="D424" s="82">
        <f>SUM(D425)</f>
        <v>101225.22</v>
      </c>
      <c r="E424" s="156"/>
    </row>
    <row r="425" spans="1:5" ht="119.25" thickBot="1">
      <c r="A425" s="131" t="s">
        <v>262</v>
      </c>
      <c r="B425" s="123" t="s">
        <v>240</v>
      </c>
      <c r="C425" s="4">
        <v>0</v>
      </c>
      <c r="D425" s="4">
        <v>101225.22</v>
      </c>
      <c r="E425" s="183"/>
    </row>
    <row r="426" spans="1:5" s="2" customFormat="1" ht="13.5" thickBot="1">
      <c r="A426" s="224" t="s">
        <v>291</v>
      </c>
      <c r="B426" s="225" t="s">
        <v>293</v>
      </c>
      <c r="C426" s="21">
        <f>SUM(C427:C427)</f>
        <v>36113.4</v>
      </c>
      <c r="D426" s="21">
        <f>SUM(D427:D427)</f>
        <v>48</v>
      </c>
      <c r="E426" s="172">
        <f>D426/C426</f>
        <v>0.0013291465217896957</v>
      </c>
    </row>
    <row r="427" spans="1:5" s="2" customFormat="1" ht="12.75">
      <c r="A427" s="37"/>
      <c r="B427" s="57" t="s">
        <v>127</v>
      </c>
      <c r="C427" s="36">
        <f>SUM(C429)</f>
        <v>36113.4</v>
      </c>
      <c r="D427" s="36">
        <f>SUM(D429)</f>
        <v>48</v>
      </c>
      <c r="E427" s="157">
        <f>D427/C427</f>
        <v>0.0013291465217896957</v>
      </c>
    </row>
    <row r="428" spans="1:5" ht="27" thickBot="1">
      <c r="A428" s="109" t="s">
        <v>292</v>
      </c>
      <c r="B428" s="110" t="s">
        <v>294</v>
      </c>
      <c r="C428" s="111">
        <f>SUM(C429)</f>
        <v>36113.4</v>
      </c>
      <c r="D428" s="111">
        <f>SUM(D429)</f>
        <v>48</v>
      </c>
      <c r="E428" s="178">
        <f>D428/C428</f>
        <v>0.0013291465217896957</v>
      </c>
    </row>
    <row r="429" spans="1:5" s="2" customFormat="1" ht="12.75">
      <c r="A429" s="76"/>
      <c r="B429" s="77" t="s">
        <v>127</v>
      </c>
      <c r="C429" s="78">
        <f>SUM(C430:C432)</f>
        <v>36113.4</v>
      </c>
      <c r="D429" s="78">
        <f>SUM(D430:D432)</f>
        <v>48</v>
      </c>
      <c r="E429" s="164">
        <f>D429/C429</f>
        <v>0.0013291465217896957</v>
      </c>
    </row>
    <row r="430" spans="1:5" s="2" customFormat="1" ht="92.25">
      <c r="A430" s="141" t="s">
        <v>2</v>
      </c>
      <c r="B430" s="142" t="s">
        <v>173</v>
      </c>
      <c r="C430" s="274">
        <v>6593.4</v>
      </c>
      <c r="D430" s="274">
        <v>0</v>
      </c>
      <c r="E430" s="275">
        <f>D430/C430</f>
        <v>0</v>
      </c>
    </row>
    <row r="431" spans="1:5" s="3" customFormat="1" ht="26.25">
      <c r="A431" s="130" t="s">
        <v>237</v>
      </c>
      <c r="B431" s="121" t="s">
        <v>238</v>
      </c>
      <c r="C431" s="20">
        <v>29520</v>
      </c>
      <c r="D431" s="20">
        <v>0</v>
      </c>
      <c r="E431" s="159">
        <f>D431/C431</f>
        <v>0</v>
      </c>
    </row>
    <row r="432" spans="1:5" ht="39.75" thickBot="1">
      <c r="A432" s="140" t="s">
        <v>241</v>
      </c>
      <c r="B432" s="125" t="s">
        <v>242</v>
      </c>
      <c r="C432" s="112">
        <v>0</v>
      </c>
      <c r="D432" s="112">
        <v>48</v>
      </c>
      <c r="E432" s="166"/>
    </row>
    <row r="433" spans="1:5" s="2" customFormat="1" ht="13.5" thickBot="1">
      <c r="A433" s="95"/>
      <c r="B433" s="96"/>
      <c r="C433" s="97"/>
      <c r="D433" s="97"/>
      <c r="E433" s="180"/>
    </row>
    <row r="434" spans="1:5" s="17" customFormat="1" ht="30" customHeight="1" thickBot="1">
      <c r="A434" s="250" t="s">
        <v>131</v>
      </c>
      <c r="B434" s="251"/>
      <c r="C434" s="85">
        <f>SUM(C437,C442,C447,C466,C471,C455,C460,C482)</f>
        <v>76409864.91</v>
      </c>
      <c r="D434" s="85">
        <f>SUM(D437,D442,D447,D466,D471,D455,D460,D482)</f>
        <v>35426782.83</v>
      </c>
      <c r="E434" s="181">
        <f>D434/C434</f>
        <v>0.46364147969280844</v>
      </c>
    </row>
    <row r="435" spans="1:5" s="2" customFormat="1" ht="12.75">
      <c r="A435" s="72" t="s">
        <v>124</v>
      </c>
      <c r="B435" s="84" t="s">
        <v>129</v>
      </c>
      <c r="C435" s="82">
        <f>SUM(C438,C443,C448,C467,C472,C456,C461,C483)</f>
        <v>76409864.91</v>
      </c>
      <c r="D435" s="82">
        <f>SUM(D438,D443,D448,D467,D472,D456,D461,D483)</f>
        <v>35426782.83</v>
      </c>
      <c r="E435" s="156">
        <f>D435/C435</f>
        <v>0.46364147969280844</v>
      </c>
    </row>
    <row r="436" spans="1:5" s="2" customFormat="1" ht="13.5" thickBot="1">
      <c r="A436" s="37"/>
      <c r="B436" s="35" t="s">
        <v>138</v>
      </c>
      <c r="C436" s="54">
        <v>0</v>
      </c>
      <c r="D436" s="54">
        <v>0</v>
      </c>
      <c r="E436" s="157"/>
    </row>
    <row r="437" spans="1:5" s="2" customFormat="1" ht="13.5" thickBot="1">
      <c r="A437" s="14" t="s">
        <v>26</v>
      </c>
      <c r="B437" s="15" t="s">
        <v>27</v>
      </c>
      <c r="C437" s="21">
        <f aca="true" t="shared" si="28" ref="C437:D439">SUM(C439)</f>
        <v>706485.1</v>
      </c>
      <c r="D437" s="21">
        <f t="shared" si="28"/>
        <v>706485.1</v>
      </c>
      <c r="E437" s="172">
        <f aca="true" t="shared" si="29" ref="E437:E461">D437/C437</f>
        <v>1</v>
      </c>
    </row>
    <row r="438" spans="1:5" s="2" customFormat="1" ht="12.75">
      <c r="A438" s="37"/>
      <c r="B438" s="35" t="s">
        <v>127</v>
      </c>
      <c r="C438" s="36">
        <f t="shared" si="28"/>
        <v>706485.1</v>
      </c>
      <c r="D438" s="36">
        <f t="shared" si="28"/>
        <v>706485.1</v>
      </c>
      <c r="E438" s="157">
        <f t="shared" si="29"/>
        <v>1</v>
      </c>
    </row>
    <row r="439" spans="1:5" s="1" customFormat="1" ht="12.75">
      <c r="A439" s="38" t="s">
        <v>28</v>
      </c>
      <c r="B439" s="58" t="s">
        <v>29</v>
      </c>
      <c r="C439" s="26">
        <f t="shared" si="28"/>
        <v>706485.1</v>
      </c>
      <c r="D439" s="26">
        <f t="shared" si="28"/>
        <v>706485.1</v>
      </c>
      <c r="E439" s="158">
        <f t="shared" si="29"/>
        <v>1</v>
      </c>
    </row>
    <row r="440" spans="1:5" s="2" customFormat="1" ht="12.75">
      <c r="A440" s="37"/>
      <c r="B440" s="57" t="s">
        <v>127</v>
      </c>
      <c r="C440" s="36">
        <f>SUM(C441)</f>
        <v>706485.1</v>
      </c>
      <c r="D440" s="36">
        <f>SUM(D441)</f>
        <v>706485.1</v>
      </c>
      <c r="E440" s="157">
        <f t="shared" si="29"/>
        <v>1</v>
      </c>
    </row>
    <row r="441" spans="1:5" ht="93" thickBot="1">
      <c r="A441" s="39" t="s">
        <v>107</v>
      </c>
      <c r="B441" s="123" t="s">
        <v>203</v>
      </c>
      <c r="C441" s="22">
        <v>706485.1</v>
      </c>
      <c r="D441" s="22">
        <v>706485.1</v>
      </c>
      <c r="E441" s="182">
        <f t="shared" si="29"/>
        <v>1</v>
      </c>
    </row>
    <row r="442" spans="1:5" s="2" customFormat="1" ht="13.5" thickBot="1">
      <c r="A442" s="16" t="s">
        <v>40</v>
      </c>
      <c r="B442" s="66" t="s">
        <v>41</v>
      </c>
      <c r="C442" s="21">
        <f aca="true" t="shared" si="30" ref="C442:D444">SUM(C444)</f>
        <v>696426</v>
      </c>
      <c r="D442" s="21">
        <f t="shared" si="30"/>
        <v>348216</v>
      </c>
      <c r="E442" s="172">
        <f t="shared" si="29"/>
        <v>0.500004307708213</v>
      </c>
    </row>
    <row r="443" spans="1:5" s="2" customFormat="1" ht="12.75">
      <c r="A443" s="76"/>
      <c r="B443" s="77" t="s">
        <v>127</v>
      </c>
      <c r="C443" s="78">
        <f t="shared" si="30"/>
        <v>696426</v>
      </c>
      <c r="D443" s="78">
        <f t="shared" si="30"/>
        <v>348216</v>
      </c>
      <c r="E443" s="164">
        <f t="shared" si="29"/>
        <v>0.500004307708213</v>
      </c>
    </row>
    <row r="444" spans="1:5" s="1" customFormat="1" ht="12.75">
      <c r="A444" s="46" t="s">
        <v>108</v>
      </c>
      <c r="B444" s="62" t="s">
        <v>109</v>
      </c>
      <c r="C444" s="25">
        <f t="shared" si="30"/>
        <v>696426</v>
      </c>
      <c r="D444" s="25">
        <f t="shared" si="30"/>
        <v>348216</v>
      </c>
      <c r="E444" s="162">
        <f t="shared" si="29"/>
        <v>0.500004307708213</v>
      </c>
    </row>
    <row r="445" spans="1:5" s="2" customFormat="1" ht="12.75">
      <c r="A445" s="37"/>
      <c r="B445" s="57" t="s">
        <v>127</v>
      </c>
      <c r="C445" s="36">
        <f>SUM(C446)</f>
        <v>696426</v>
      </c>
      <c r="D445" s="36">
        <f>SUM(D446)</f>
        <v>348216</v>
      </c>
      <c r="E445" s="157">
        <f t="shared" si="29"/>
        <v>0.500004307708213</v>
      </c>
    </row>
    <row r="446" spans="1:5" ht="93" thickBot="1">
      <c r="A446" s="100" t="s">
        <v>110</v>
      </c>
      <c r="B446" s="124" t="s">
        <v>203</v>
      </c>
      <c r="C446" s="53">
        <v>696426</v>
      </c>
      <c r="D446" s="53">
        <v>348216</v>
      </c>
      <c r="E446" s="166">
        <f t="shared" si="29"/>
        <v>0.500004307708213</v>
      </c>
    </row>
    <row r="447" spans="1:5" s="2" customFormat="1" ht="53.25" thickBot="1">
      <c r="A447" s="14" t="s">
        <v>114</v>
      </c>
      <c r="B447" s="61" t="s">
        <v>115</v>
      </c>
      <c r="C447" s="21">
        <f>SUM(C449,C452)</f>
        <v>195775</v>
      </c>
      <c r="D447" s="21">
        <f>SUM(D449,D452)</f>
        <v>189923</v>
      </c>
      <c r="E447" s="172">
        <f t="shared" si="29"/>
        <v>0.9701085429702464</v>
      </c>
    </row>
    <row r="448" spans="1:5" s="2" customFormat="1" ht="12.75">
      <c r="A448" s="37"/>
      <c r="B448" s="57" t="s">
        <v>127</v>
      </c>
      <c r="C448" s="36">
        <f>SUM(C450,C453)</f>
        <v>195775</v>
      </c>
      <c r="D448" s="36">
        <f>SUM(D450,D453)</f>
        <v>189923</v>
      </c>
      <c r="E448" s="157">
        <f t="shared" si="29"/>
        <v>0.9701085429702464</v>
      </c>
    </row>
    <row r="449" spans="1:5" s="1" customFormat="1" ht="39">
      <c r="A449" s="41" t="s">
        <v>112</v>
      </c>
      <c r="B449" s="62" t="s">
        <v>113</v>
      </c>
      <c r="C449" s="25">
        <f>SUM(C451)</f>
        <v>11702</v>
      </c>
      <c r="D449" s="25">
        <f>SUM(D451)</f>
        <v>5850</v>
      </c>
      <c r="E449" s="162">
        <f t="shared" si="29"/>
        <v>0.4999145445223039</v>
      </c>
    </row>
    <row r="450" spans="1:5" s="2" customFormat="1" ht="12.75">
      <c r="A450" s="37"/>
      <c r="B450" s="57" t="s">
        <v>127</v>
      </c>
      <c r="C450" s="36">
        <f>SUM(C451)</f>
        <v>11702</v>
      </c>
      <c r="D450" s="36">
        <f>SUM(D451)</f>
        <v>5850</v>
      </c>
      <c r="E450" s="157">
        <f t="shared" si="29"/>
        <v>0.4999145445223039</v>
      </c>
    </row>
    <row r="451" spans="1:5" ht="92.25">
      <c r="A451" s="43" t="s">
        <v>107</v>
      </c>
      <c r="B451" s="123" t="s">
        <v>203</v>
      </c>
      <c r="C451" s="19">
        <v>11702</v>
      </c>
      <c r="D451" s="19">
        <v>5850</v>
      </c>
      <c r="E451" s="165">
        <f t="shared" si="29"/>
        <v>0.4999145445223039</v>
      </c>
    </row>
    <row r="452" spans="1:5" ht="26.25">
      <c r="A452" s="44" t="s">
        <v>315</v>
      </c>
      <c r="B452" s="65" t="s">
        <v>316</v>
      </c>
      <c r="C452" s="28">
        <f>C454</f>
        <v>184073</v>
      </c>
      <c r="D452" s="28">
        <f>D454</f>
        <v>184073</v>
      </c>
      <c r="E452" s="168">
        <f t="shared" si="29"/>
        <v>1</v>
      </c>
    </row>
    <row r="453" spans="1:5" s="2" customFormat="1" ht="12.75">
      <c r="A453" s="37"/>
      <c r="B453" s="57" t="s">
        <v>127</v>
      </c>
      <c r="C453" s="36">
        <f>SUM(C454)</f>
        <v>184073</v>
      </c>
      <c r="D453" s="36">
        <f>SUM(D454)</f>
        <v>184073</v>
      </c>
      <c r="E453" s="157">
        <f t="shared" si="29"/>
        <v>1</v>
      </c>
    </row>
    <row r="454" spans="1:5" ht="93" thickBot="1">
      <c r="A454" s="43" t="s">
        <v>107</v>
      </c>
      <c r="B454" s="123" t="s">
        <v>203</v>
      </c>
      <c r="C454" s="19">
        <v>184073</v>
      </c>
      <c r="D454" s="19">
        <v>184073</v>
      </c>
      <c r="E454" s="165">
        <f t="shared" si="29"/>
        <v>1</v>
      </c>
    </row>
    <row r="455" spans="1:5" s="2" customFormat="1" ht="13.5" thickBot="1">
      <c r="A455" s="14" t="s">
        <v>132</v>
      </c>
      <c r="B455" s="61" t="s">
        <v>133</v>
      </c>
      <c r="C455" s="21">
        <f>SUM(C457)</f>
        <v>800</v>
      </c>
      <c r="D455" s="21">
        <f>SUM(D457)</f>
        <v>0</v>
      </c>
      <c r="E455" s="172">
        <f t="shared" si="29"/>
        <v>0</v>
      </c>
    </row>
    <row r="456" spans="1:5" s="2" customFormat="1" ht="12.75">
      <c r="A456" s="37"/>
      <c r="B456" s="57" t="s">
        <v>127</v>
      </c>
      <c r="C456" s="36">
        <f aca="true" t="shared" si="31" ref="C456:D458">SUM(C457)</f>
        <v>800</v>
      </c>
      <c r="D456" s="36">
        <f t="shared" si="31"/>
        <v>0</v>
      </c>
      <c r="E456" s="157">
        <f t="shared" si="29"/>
        <v>0</v>
      </c>
    </row>
    <row r="457" spans="1:5" s="1" customFormat="1" ht="12.75">
      <c r="A457" s="47" t="s">
        <v>134</v>
      </c>
      <c r="B457" s="67" t="s">
        <v>135</v>
      </c>
      <c r="C457" s="25">
        <f t="shared" si="31"/>
        <v>800</v>
      </c>
      <c r="D457" s="25">
        <f t="shared" si="31"/>
        <v>0</v>
      </c>
      <c r="E457" s="162">
        <f t="shared" si="29"/>
        <v>0</v>
      </c>
    </row>
    <row r="458" spans="1:5" s="2" customFormat="1" ht="12.75">
      <c r="A458" s="37"/>
      <c r="B458" s="57" t="s">
        <v>127</v>
      </c>
      <c r="C458" s="56">
        <f t="shared" si="31"/>
        <v>800</v>
      </c>
      <c r="D458" s="56">
        <f t="shared" si="31"/>
        <v>0</v>
      </c>
      <c r="E458" s="173">
        <f t="shared" si="29"/>
        <v>0</v>
      </c>
    </row>
    <row r="459" spans="1:5" s="2" customFormat="1" ht="93" thickBot="1">
      <c r="A459" s="49" t="s">
        <v>107</v>
      </c>
      <c r="B459" s="121" t="s">
        <v>203</v>
      </c>
      <c r="C459" s="83">
        <v>800</v>
      </c>
      <c r="D459" s="83">
        <v>0</v>
      </c>
      <c r="E459" s="174">
        <f t="shared" si="29"/>
        <v>0</v>
      </c>
    </row>
    <row r="460" spans="1:5" s="2" customFormat="1" ht="27" thickBot="1">
      <c r="A460" s="14" t="s">
        <v>45</v>
      </c>
      <c r="B460" s="61" t="s">
        <v>46</v>
      </c>
      <c r="C460" s="21">
        <f>SUM(C461:C462)</f>
        <v>12000</v>
      </c>
      <c r="D460" s="21">
        <f>SUM(D461:D462)</f>
        <v>6000</v>
      </c>
      <c r="E460" s="172">
        <f t="shared" si="29"/>
        <v>0.5</v>
      </c>
    </row>
    <row r="461" spans="1:5" s="2" customFormat="1" ht="12.75">
      <c r="A461" s="37"/>
      <c r="B461" s="57" t="s">
        <v>127</v>
      </c>
      <c r="C461" s="36">
        <f>SUM(C464)</f>
        <v>12000</v>
      </c>
      <c r="D461" s="36">
        <f>SUM(D464)</f>
        <v>6000</v>
      </c>
      <c r="E461" s="157">
        <f t="shared" si="29"/>
        <v>0.5</v>
      </c>
    </row>
    <row r="462" spans="1:5" s="2" customFormat="1" ht="12.75">
      <c r="A462" s="37"/>
      <c r="B462" s="57" t="s">
        <v>128</v>
      </c>
      <c r="C462" s="54">
        <v>0</v>
      </c>
      <c r="D462" s="54">
        <v>0</v>
      </c>
      <c r="E462" s="157"/>
    </row>
    <row r="463" spans="1:5" s="1" customFormat="1" ht="12.75">
      <c r="A463" s="48" t="s">
        <v>188</v>
      </c>
      <c r="B463" s="63" t="s">
        <v>189</v>
      </c>
      <c r="C463" s="26">
        <f>SUM(C464)</f>
        <v>12000</v>
      </c>
      <c r="D463" s="26">
        <f>SUM(D464)</f>
        <v>6000</v>
      </c>
      <c r="E463" s="158">
        <f>D463/C463</f>
        <v>0.5</v>
      </c>
    </row>
    <row r="464" spans="1:5" s="2" customFormat="1" ht="12.75">
      <c r="A464" s="37"/>
      <c r="B464" s="57" t="s">
        <v>127</v>
      </c>
      <c r="C464" s="36">
        <f>SUM(C465)</f>
        <v>12000</v>
      </c>
      <c r="D464" s="36">
        <f>SUM(D465)</f>
        <v>6000</v>
      </c>
      <c r="E464" s="157">
        <f>D464/C464</f>
        <v>0.5</v>
      </c>
    </row>
    <row r="465" spans="1:5" s="2" customFormat="1" ht="93" thickBot="1">
      <c r="A465" s="49" t="s">
        <v>107</v>
      </c>
      <c r="B465" s="121" t="s">
        <v>203</v>
      </c>
      <c r="C465" s="83">
        <v>12000</v>
      </c>
      <c r="D465" s="83">
        <v>6000</v>
      </c>
      <c r="E465" s="174">
        <f>D465/C465</f>
        <v>0.5</v>
      </c>
    </row>
    <row r="466" spans="1:5" s="2" customFormat="1" ht="13.5" thickBot="1">
      <c r="A466" s="14" t="s">
        <v>116</v>
      </c>
      <c r="B466" s="61" t="s">
        <v>117</v>
      </c>
      <c r="C466" s="21">
        <f aca="true" t="shared" si="32" ref="C466:D468">SUM(C468)</f>
        <v>4700</v>
      </c>
      <c r="D466" s="21">
        <f t="shared" si="32"/>
        <v>4700</v>
      </c>
      <c r="E466" s="172">
        <f aca="true" t="shared" si="33" ref="E466:E481">D466/C466</f>
        <v>1</v>
      </c>
    </row>
    <row r="467" spans="1:5" s="2" customFormat="1" ht="12.75">
      <c r="A467" s="37"/>
      <c r="B467" s="57" t="s">
        <v>127</v>
      </c>
      <c r="C467" s="36">
        <f t="shared" si="32"/>
        <v>4700</v>
      </c>
      <c r="D467" s="36">
        <f t="shared" si="32"/>
        <v>4700</v>
      </c>
      <c r="E467" s="157">
        <f t="shared" si="33"/>
        <v>1</v>
      </c>
    </row>
    <row r="468" spans="1:5" s="1" customFormat="1" ht="12.75">
      <c r="A468" s="41" t="s">
        <v>118</v>
      </c>
      <c r="B468" s="62" t="s">
        <v>29</v>
      </c>
      <c r="C468" s="25">
        <f t="shared" si="32"/>
        <v>4700</v>
      </c>
      <c r="D468" s="25">
        <f t="shared" si="32"/>
        <v>4700</v>
      </c>
      <c r="E468" s="162">
        <f t="shared" si="33"/>
        <v>1</v>
      </c>
    </row>
    <row r="469" spans="1:5" s="2" customFormat="1" ht="12.75">
      <c r="A469" s="37"/>
      <c r="B469" s="57" t="s">
        <v>127</v>
      </c>
      <c r="C469" s="36">
        <f>SUM(C470)</f>
        <v>4700</v>
      </c>
      <c r="D469" s="36">
        <f>SUM(D470)</f>
        <v>4700</v>
      </c>
      <c r="E469" s="157">
        <f t="shared" si="33"/>
        <v>1</v>
      </c>
    </row>
    <row r="470" spans="1:5" ht="93" thickBot="1">
      <c r="A470" s="40" t="s">
        <v>107</v>
      </c>
      <c r="B470" s="121" t="s">
        <v>203</v>
      </c>
      <c r="C470" s="20">
        <v>4700</v>
      </c>
      <c r="D470" s="20">
        <v>4700</v>
      </c>
      <c r="E470" s="159">
        <f t="shared" si="33"/>
        <v>1</v>
      </c>
    </row>
    <row r="471" spans="1:5" s="2" customFormat="1" ht="13.5" thickBot="1">
      <c r="A471" s="14" t="s">
        <v>76</v>
      </c>
      <c r="B471" s="61" t="s">
        <v>77</v>
      </c>
      <c r="C471" s="21">
        <f>SUM(C473,C479,C476)</f>
        <v>1883783.97</v>
      </c>
      <c r="D471" s="21">
        <f>SUM(D473,D479,D476)</f>
        <v>950712.1</v>
      </c>
      <c r="E471" s="172">
        <f t="shared" si="33"/>
        <v>0.5046821265816377</v>
      </c>
    </row>
    <row r="472" spans="1:5" s="2" customFormat="1" ht="12.75">
      <c r="A472" s="37"/>
      <c r="B472" s="57" t="s">
        <v>127</v>
      </c>
      <c r="C472" s="36">
        <f>SUM(C474,C480,C477)</f>
        <v>1883783.97</v>
      </c>
      <c r="D472" s="36">
        <f>SUM(D474,D480,D477)</f>
        <v>950712.1</v>
      </c>
      <c r="E472" s="157">
        <f t="shared" si="33"/>
        <v>0.5046821265816377</v>
      </c>
    </row>
    <row r="473" spans="1:5" s="1" customFormat="1" ht="12.75">
      <c r="A473" s="41" t="s">
        <v>119</v>
      </c>
      <c r="B473" s="62" t="s">
        <v>120</v>
      </c>
      <c r="C473" s="25">
        <f>SUM(C474:C474)</f>
        <v>1237000</v>
      </c>
      <c r="D473" s="25">
        <f>SUM(D474:D474)</f>
        <v>622488</v>
      </c>
      <c r="E473" s="162">
        <f t="shared" si="33"/>
        <v>0.5032239288601456</v>
      </c>
    </row>
    <row r="474" spans="1:5" s="2" customFormat="1" ht="12.75">
      <c r="A474" s="37"/>
      <c r="B474" s="57" t="s">
        <v>127</v>
      </c>
      <c r="C474" s="36">
        <f>SUM(C475)</f>
        <v>1237000</v>
      </c>
      <c r="D474" s="36">
        <f>SUM(D475)</f>
        <v>622488</v>
      </c>
      <c r="E474" s="157">
        <f t="shared" si="33"/>
        <v>0.5032239288601456</v>
      </c>
    </row>
    <row r="475" spans="1:5" ht="92.25">
      <c r="A475" s="39" t="s">
        <v>107</v>
      </c>
      <c r="B475" s="123" t="s">
        <v>203</v>
      </c>
      <c r="C475" s="18">
        <v>1237000</v>
      </c>
      <c r="D475" s="18">
        <v>622488</v>
      </c>
      <c r="E475" s="161">
        <f t="shared" si="33"/>
        <v>0.5032239288601456</v>
      </c>
    </row>
    <row r="476" spans="1:5" s="1" customFormat="1" ht="12.75">
      <c r="A476" s="42" t="s">
        <v>156</v>
      </c>
      <c r="B476" s="63" t="s">
        <v>157</v>
      </c>
      <c r="C476" s="26">
        <f>SUM(C478)</f>
        <v>14783.97</v>
      </c>
      <c r="D476" s="26">
        <f>SUM(D478)</f>
        <v>13524.1</v>
      </c>
      <c r="E476" s="158">
        <f t="shared" si="33"/>
        <v>0.9147813476353105</v>
      </c>
    </row>
    <row r="477" spans="1:5" s="2" customFormat="1" ht="12.75">
      <c r="A477" s="37"/>
      <c r="B477" s="57" t="s">
        <v>127</v>
      </c>
      <c r="C477" s="36">
        <f>SUM(C478)</f>
        <v>14783.97</v>
      </c>
      <c r="D477" s="36">
        <f>SUM(D478)</f>
        <v>13524.1</v>
      </c>
      <c r="E477" s="157">
        <f t="shared" si="33"/>
        <v>0.9147813476353105</v>
      </c>
    </row>
    <row r="478" spans="1:5" ht="92.25">
      <c r="A478" s="43" t="s">
        <v>107</v>
      </c>
      <c r="B478" s="123" t="s">
        <v>203</v>
      </c>
      <c r="C478" s="19">
        <v>14783.97</v>
      </c>
      <c r="D478" s="19">
        <v>13524.1</v>
      </c>
      <c r="E478" s="165">
        <f t="shared" si="33"/>
        <v>0.9147813476353105</v>
      </c>
    </row>
    <row r="479" spans="1:5" ht="39">
      <c r="A479" s="48" t="s">
        <v>81</v>
      </c>
      <c r="B479" s="65" t="s">
        <v>82</v>
      </c>
      <c r="C479" s="26">
        <f>SUM(C481)</f>
        <v>632000</v>
      </c>
      <c r="D479" s="26">
        <f>SUM(D481)</f>
        <v>314700</v>
      </c>
      <c r="E479" s="158">
        <f t="shared" si="33"/>
        <v>0.49794303797468353</v>
      </c>
    </row>
    <row r="480" spans="1:5" s="2" customFormat="1" ht="12.75">
      <c r="A480" s="37"/>
      <c r="B480" s="57" t="s">
        <v>127</v>
      </c>
      <c r="C480" s="36">
        <f>SUM(C481)</f>
        <v>632000</v>
      </c>
      <c r="D480" s="36">
        <f>SUM(D481)</f>
        <v>314700</v>
      </c>
      <c r="E480" s="157">
        <f t="shared" si="33"/>
        <v>0.49794303797468353</v>
      </c>
    </row>
    <row r="481" spans="1:5" ht="93" thickBot="1">
      <c r="A481" s="52" t="s">
        <v>107</v>
      </c>
      <c r="B481" s="125" t="s">
        <v>203</v>
      </c>
      <c r="C481" s="53">
        <v>632000</v>
      </c>
      <c r="D481" s="53">
        <v>314700</v>
      </c>
      <c r="E481" s="166">
        <f t="shared" si="33"/>
        <v>0.49794303797468353</v>
      </c>
    </row>
    <row r="482" spans="1:5" ht="13.5" thickBot="1">
      <c r="A482" s="107" t="s">
        <v>248</v>
      </c>
      <c r="B482" s="69" t="s">
        <v>249</v>
      </c>
      <c r="C482" s="192">
        <f>SUM(C484,C489,C494,C500)</f>
        <v>72909894.84</v>
      </c>
      <c r="D482" s="192">
        <f>SUM(D484,D489,D494,D500)</f>
        <v>33220746.63</v>
      </c>
      <c r="E482" s="202">
        <f aca="true" t="shared" si="34" ref="E482:E498">D482/C482</f>
        <v>0.4556411266660386</v>
      </c>
    </row>
    <row r="483" spans="1:5" ht="12.75">
      <c r="A483" s="197"/>
      <c r="B483" s="191" t="s">
        <v>127</v>
      </c>
      <c r="C483" s="198">
        <f>SUM(C485,C490,C495,C500)</f>
        <v>72909894.84</v>
      </c>
      <c r="D483" s="198">
        <f>SUM(D485,D490,D495,D500)</f>
        <v>33220746.63</v>
      </c>
      <c r="E483" s="203">
        <f t="shared" si="34"/>
        <v>0.4556411266660386</v>
      </c>
    </row>
    <row r="484" spans="1:7" ht="13.5" thickBot="1">
      <c r="A484" s="230" t="s">
        <v>250</v>
      </c>
      <c r="B484" s="231" t="s">
        <v>251</v>
      </c>
      <c r="C484" s="232">
        <f>SUM(C485)</f>
        <v>53996000</v>
      </c>
      <c r="D484" s="232">
        <f>SUM(D485)</f>
        <v>24100443.54</v>
      </c>
      <c r="E484" s="233">
        <f t="shared" si="34"/>
        <v>0.4463375720423735</v>
      </c>
      <c r="G484" s="101"/>
    </row>
    <row r="485" spans="1:5" ht="12.75">
      <c r="A485" s="197"/>
      <c r="B485" s="191" t="s">
        <v>127</v>
      </c>
      <c r="C485" s="198">
        <f>SUM(C486:C488)</f>
        <v>53996000</v>
      </c>
      <c r="D485" s="198">
        <f>SUM(D486:D488)</f>
        <v>24100443.54</v>
      </c>
      <c r="E485" s="203">
        <f t="shared" si="34"/>
        <v>0.4463375720423735</v>
      </c>
    </row>
    <row r="486" spans="1:5" ht="12.75">
      <c r="A486" s="131" t="s">
        <v>3</v>
      </c>
      <c r="B486" s="123" t="s">
        <v>172</v>
      </c>
      <c r="C486" s="195">
        <v>10000</v>
      </c>
      <c r="D486" s="195">
        <v>1909.73</v>
      </c>
      <c r="E486" s="183">
        <f t="shared" si="34"/>
        <v>0.190973</v>
      </c>
    </row>
    <row r="487" spans="1:5" ht="27" thickBot="1">
      <c r="A487" s="130" t="s">
        <v>227</v>
      </c>
      <c r="B487" s="121" t="s">
        <v>228</v>
      </c>
      <c r="C487" s="212">
        <v>50000</v>
      </c>
      <c r="D487" s="212">
        <v>36400.81</v>
      </c>
      <c r="E487" s="207">
        <f t="shared" si="34"/>
        <v>0.7280162</v>
      </c>
    </row>
    <row r="488" spans="1:5" ht="132" thickBot="1">
      <c r="A488" s="226" t="s">
        <v>196</v>
      </c>
      <c r="B488" s="227" t="s">
        <v>279</v>
      </c>
      <c r="C488" s="228">
        <v>53936000</v>
      </c>
      <c r="D488" s="228">
        <v>24062133</v>
      </c>
      <c r="E488" s="229">
        <f t="shared" si="34"/>
        <v>0.4461237948679917</v>
      </c>
    </row>
    <row r="489" spans="1:5" ht="78.75">
      <c r="A489" s="106" t="s">
        <v>252</v>
      </c>
      <c r="B489" s="70" t="s">
        <v>253</v>
      </c>
      <c r="C489" s="29">
        <f>SUM(C490)</f>
        <v>17237494.84</v>
      </c>
      <c r="D489" s="29">
        <f>SUM(D490)</f>
        <v>9007623.09</v>
      </c>
      <c r="E489" s="175">
        <f t="shared" si="34"/>
        <v>0.5225598715828245</v>
      </c>
    </row>
    <row r="490" spans="1:5" ht="12.75">
      <c r="A490" s="193"/>
      <c r="B490" s="104" t="s">
        <v>127</v>
      </c>
      <c r="C490" s="194">
        <f>SUM(C491:C493)</f>
        <v>17237494.84</v>
      </c>
      <c r="D490" s="194">
        <f>SUM(D491:D493)</f>
        <v>9007623.09</v>
      </c>
      <c r="E490" s="204">
        <f t="shared" si="34"/>
        <v>0.5225598715828245</v>
      </c>
    </row>
    <row r="491" spans="1:5" ht="12.75">
      <c r="A491" s="131" t="s">
        <v>3</v>
      </c>
      <c r="B491" s="123" t="s">
        <v>172</v>
      </c>
      <c r="C491" s="132">
        <v>15000</v>
      </c>
      <c r="D491" s="132">
        <v>6247.8</v>
      </c>
      <c r="E491" s="169">
        <f t="shared" si="34"/>
        <v>0.41652</v>
      </c>
    </row>
    <row r="492" spans="1:5" ht="27" thickBot="1">
      <c r="A492" s="140" t="s">
        <v>227</v>
      </c>
      <c r="B492" s="125" t="s">
        <v>228</v>
      </c>
      <c r="C492" s="132">
        <v>70000</v>
      </c>
      <c r="D492" s="132">
        <v>54047.45</v>
      </c>
      <c r="E492" s="169">
        <f t="shared" si="34"/>
        <v>0.7721064285714285</v>
      </c>
    </row>
    <row r="493" spans="1:5" ht="92.25">
      <c r="A493" s="131" t="s">
        <v>107</v>
      </c>
      <c r="B493" s="123" t="s">
        <v>203</v>
      </c>
      <c r="C493" s="132">
        <v>17152494.84</v>
      </c>
      <c r="D493" s="132">
        <v>8947327.84</v>
      </c>
      <c r="E493" s="169">
        <f t="shared" si="34"/>
        <v>0.5216341951104764</v>
      </c>
    </row>
    <row r="494" spans="1:5" ht="12.75">
      <c r="A494" s="106" t="s">
        <v>258</v>
      </c>
      <c r="B494" s="70" t="s">
        <v>259</v>
      </c>
      <c r="C494" s="29">
        <f>SUM(C495)</f>
        <v>1542400</v>
      </c>
      <c r="D494" s="29">
        <f>SUM(D495)</f>
        <v>6180</v>
      </c>
      <c r="E494" s="175">
        <f t="shared" si="34"/>
        <v>0.004006742738589211</v>
      </c>
    </row>
    <row r="495" spans="1:5" ht="12.75">
      <c r="A495" s="193"/>
      <c r="B495" s="104" t="s">
        <v>127</v>
      </c>
      <c r="C495" s="194">
        <f>SUM(C496:C498)</f>
        <v>1542400</v>
      </c>
      <c r="D495" s="194">
        <f>SUM(D496:D498)</f>
        <v>6180</v>
      </c>
      <c r="E495" s="204">
        <f t="shared" si="34"/>
        <v>0.004006742738589211</v>
      </c>
    </row>
    <row r="496" spans="1:5" ht="12.75">
      <c r="A496" s="130" t="s">
        <v>3</v>
      </c>
      <c r="B496" s="121" t="s">
        <v>172</v>
      </c>
      <c r="C496" s="132">
        <v>100</v>
      </c>
      <c r="D496" s="132">
        <v>0</v>
      </c>
      <c r="E496" s="169">
        <f>D496/C496</f>
        <v>0</v>
      </c>
    </row>
    <row r="497" spans="1:5" ht="27" thickBot="1">
      <c r="A497" s="140" t="s">
        <v>227</v>
      </c>
      <c r="B497" s="125" t="s">
        <v>228</v>
      </c>
      <c r="C497" s="132">
        <v>300</v>
      </c>
      <c r="D497" s="132">
        <v>0</v>
      </c>
      <c r="E497" s="169">
        <f>D497/C497</f>
        <v>0</v>
      </c>
    </row>
    <row r="498" spans="1:5" s="196" customFormat="1" ht="93" thickBot="1">
      <c r="A498" s="131" t="s">
        <v>107</v>
      </c>
      <c r="B498" s="123" t="s">
        <v>203</v>
      </c>
      <c r="C498" s="132">
        <v>1542000</v>
      </c>
      <c r="D498" s="132">
        <v>6180</v>
      </c>
      <c r="E498" s="169">
        <f t="shared" si="34"/>
        <v>0.0040077821011673155</v>
      </c>
    </row>
    <row r="499" spans="1:5" ht="159" thickBot="1">
      <c r="A499" s="216" t="s">
        <v>283</v>
      </c>
      <c r="B499" s="144" t="s">
        <v>284</v>
      </c>
      <c r="C499" s="185">
        <f>SUM(C500)</f>
        <v>134000</v>
      </c>
      <c r="D499" s="185">
        <f>SUM(D500)</f>
        <v>106500</v>
      </c>
      <c r="E499" s="186">
        <f>D499/C499</f>
        <v>0.7947761194029851</v>
      </c>
    </row>
    <row r="500" spans="1:5" ht="12.75">
      <c r="A500" s="210"/>
      <c r="B500" s="213" t="s">
        <v>127</v>
      </c>
      <c r="C500" s="214">
        <f>SUM(C501)</f>
        <v>134000</v>
      </c>
      <c r="D500" s="214">
        <f>SUM(D501)</f>
        <v>106500</v>
      </c>
      <c r="E500" s="215">
        <f>D500/C500</f>
        <v>0.7947761194029851</v>
      </c>
    </row>
    <row r="501" spans="1:5" s="196" customFormat="1" ht="93" thickBot="1">
      <c r="A501" s="131" t="s">
        <v>107</v>
      </c>
      <c r="B501" s="123" t="s">
        <v>203</v>
      </c>
      <c r="C501" s="132">
        <v>134000</v>
      </c>
      <c r="D501" s="132">
        <v>106500</v>
      </c>
      <c r="E501" s="169">
        <f>D501/C501</f>
        <v>0.7947761194029851</v>
      </c>
    </row>
    <row r="502" spans="1:5" s="17" customFormat="1" ht="30" customHeight="1" thickBot="1">
      <c r="A502" s="250" t="s">
        <v>198</v>
      </c>
      <c r="B502" s="251"/>
      <c r="C502" s="85">
        <f>SUM(C503:C504)</f>
        <v>156625.2</v>
      </c>
      <c r="D502" s="85">
        <f>SUM(D503:D504)</f>
        <v>156625.2</v>
      </c>
      <c r="E502" s="181">
        <f>D502/C502</f>
        <v>1</v>
      </c>
    </row>
    <row r="503" spans="1:5" s="2" customFormat="1" ht="13.5" thickBot="1">
      <c r="A503" s="76" t="s">
        <v>124</v>
      </c>
      <c r="B503" s="201" t="s">
        <v>129</v>
      </c>
      <c r="C503" s="78">
        <f>SUM(C505)</f>
        <v>66625.2</v>
      </c>
      <c r="D503" s="78">
        <f>SUM(D505)</f>
        <v>66625.2</v>
      </c>
      <c r="E503" s="164">
        <f>D503/C503</f>
        <v>1</v>
      </c>
    </row>
    <row r="504" spans="1:5" s="2" customFormat="1" ht="13.5" thickBot="1">
      <c r="A504" s="37"/>
      <c r="B504" s="35" t="s">
        <v>138</v>
      </c>
      <c r="C504" s="54">
        <f>SUM(C507)</f>
        <v>90000</v>
      </c>
      <c r="D504" s="54">
        <f>SUM(D507)</f>
        <v>90000</v>
      </c>
      <c r="E504" s="164">
        <f>D504/C504</f>
        <v>1</v>
      </c>
    </row>
    <row r="505" spans="1:5" s="2" customFormat="1" ht="27" thickBot="1">
      <c r="A505" s="224" t="s">
        <v>84</v>
      </c>
      <c r="B505" s="225" t="s">
        <v>85</v>
      </c>
      <c r="C505" s="21">
        <f>SUM(C506)</f>
        <v>66625.2</v>
      </c>
      <c r="D505" s="21">
        <f>SUM(D506)</f>
        <v>66625.2</v>
      </c>
      <c r="E505" s="172">
        <f>D505/C505</f>
        <v>1</v>
      </c>
    </row>
    <row r="506" spans="1:5" s="2" customFormat="1" ht="12.75">
      <c r="A506" s="37"/>
      <c r="B506" s="57" t="s">
        <v>127</v>
      </c>
      <c r="C506" s="36">
        <f>SUM(C509)</f>
        <v>66625.2</v>
      </c>
      <c r="D506" s="36">
        <f>SUM(D509)</f>
        <v>66625.2</v>
      </c>
      <c r="E506" s="157">
        <f>D506/C506</f>
        <v>1</v>
      </c>
    </row>
    <row r="507" spans="1:5" s="2" customFormat="1" ht="12.75">
      <c r="A507" s="37"/>
      <c r="B507" s="35" t="s">
        <v>138</v>
      </c>
      <c r="C507" s="54">
        <f>SUM(C510)</f>
        <v>90000</v>
      </c>
      <c r="D507" s="54">
        <f>SUM(D510)</f>
        <v>90000</v>
      </c>
      <c r="E507" s="157">
        <f>D507/C507</f>
        <v>1</v>
      </c>
    </row>
    <row r="508" spans="1:5" s="1" customFormat="1" ht="12.75">
      <c r="A508" s="51" t="s">
        <v>319</v>
      </c>
      <c r="B508" s="65" t="s">
        <v>321</v>
      </c>
      <c r="C508" s="26">
        <f>SUM(C511:C511)</f>
        <v>66625.2</v>
      </c>
      <c r="D508" s="26">
        <f>SUM(D511:D511)</f>
        <v>66625.2</v>
      </c>
      <c r="E508" s="158">
        <f>D508/C508</f>
        <v>1</v>
      </c>
    </row>
    <row r="509" spans="1:5" s="2" customFormat="1" ht="12.75">
      <c r="A509" s="37"/>
      <c r="B509" s="57" t="s">
        <v>127</v>
      </c>
      <c r="C509" s="36">
        <f>SUM(C511:C511)</f>
        <v>66625.2</v>
      </c>
      <c r="D509" s="36">
        <f>SUM(D511:D511)</f>
        <v>66625.2</v>
      </c>
      <c r="E509" s="157">
        <f>D509/C509</f>
        <v>1</v>
      </c>
    </row>
    <row r="510" spans="1:5" s="2" customFormat="1" ht="12.75">
      <c r="A510" s="37"/>
      <c r="B510" s="35" t="s">
        <v>138</v>
      </c>
      <c r="C510" s="36">
        <f>SUM(C512)</f>
        <v>90000</v>
      </c>
      <c r="D510" s="36">
        <f>SUM(D512)</f>
        <v>90000</v>
      </c>
      <c r="E510" s="157">
        <f>D510/C510</f>
        <v>1</v>
      </c>
    </row>
    <row r="511" spans="1:5" ht="66">
      <c r="A511" s="43" t="s">
        <v>197</v>
      </c>
      <c r="B511" s="64" t="s">
        <v>200</v>
      </c>
      <c r="C511" s="4">
        <v>66625.2</v>
      </c>
      <c r="D511" s="4">
        <v>66625.2</v>
      </c>
      <c r="E511" s="161">
        <f>D511/C511</f>
        <v>1</v>
      </c>
    </row>
    <row r="512" spans="1:5" ht="79.5" thickBot="1">
      <c r="A512" s="140" t="s">
        <v>320</v>
      </c>
      <c r="B512" s="125" t="s">
        <v>322</v>
      </c>
      <c r="C512" s="112">
        <v>90000</v>
      </c>
      <c r="D512" s="112">
        <v>90000</v>
      </c>
      <c r="E512" s="166">
        <f>D512/C512</f>
        <v>1</v>
      </c>
    </row>
  </sheetData>
  <sheetProtection/>
  <mergeCells count="11">
    <mergeCell ref="A502:B502"/>
    <mergeCell ref="A1:C5"/>
    <mergeCell ref="A10:B10"/>
    <mergeCell ref="A11:B11"/>
    <mergeCell ref="A434:B434"/>
    <mergeCell ref="A12:B12"/>
    <mergeCell ref="A14:B14"/>
    <mergeCell ref="A13:B13"/>
    <mergeCell ref="D1:E2"/>
    <mergeCell ref="D3:E3"/>
    <mergeCell ref="A6:E9"/>
  </mergeCells>
  <printOptions gridLines="1"/>
  <pageMargins left="0.6" right="0.31496062992125984" top="0.984251968503937" bottom="0.984251968503937" header="0.5118110236220472" footer="0.5118110236220472"/>
  <pageSetup horizontalDpi="600" verticalDpi="600" orientation="portrait" paperSize="9" scale="90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Lison</dc:creator>
  <cp:keywords/>
  <dc:description/>
  <cp:lastModifiedBy>Marcin Długosz</cp:lastModifiedBy>
  <cp:lastPrinted>2018-08-30T13:29:22Z</cp:lastPrinted>
  <dcterms:created xsi:type="dcterms:W3CDTF">2007-08-08T06:55:08Z</dcterms:created>
  <dcterms:modified xsi:type="dcterms:W3CDTF">2020-08-21T11:28:46Z</dcterms:modified>
  <cp:category/>
  <cp:version/>
  <cp:contentType/>
  <cp:contentStatus/>
</cp:coreProperties>
</file>